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48" yWindow="-12" windowWidth="7704" windowHeight="4836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44525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N129" i="18"/>
  <c r="F129" i="18"/>
  <c r="K128" i="18"/>
  <c r="L23" i="18"/>
  <c r="E128" i="18"/>
  <c r="N97" i="18"/>
  <c r="F97" i="18"/>
  <c r="I129" i="18"/>
  <c r="F128" i="18"/>
  <c r="E97" i="18" l="1"/>
  <c r="E129" i="18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Q37" i="20" s="1"/>
  <c r="T4" i="19"/>
  <c r="R23" i="19"/>
  <c r="S23" i="19"/>
  <c r="T23" i="19"/>
  <c r="K13" i="18"/>
  <c r="M37" i="20"/>
  <c r="E38" i="20"/>
  <c r="F37" i="20"/>
  <c r="N37" i="20"/>
  <c r="K38" i="20"/>
  <c r="D37" i="20"/>
  <c r="S3" i="19" s="1"/>
  <c r="D44" i="20"/>
  <c r="G37" i="20"/>
  <c r="O37" i="20"/>
  <c r="L38" i="20"/>
  <c r="D38" i="20"/>
  <c r="T3" i="19" s="1"/>
  <c r="C36" i="20"/>
  <c r="C37" i="20"/>
  <c r="S2" i="19" s="1"/>
  <c r="L37" i="20"/>
  <c r="I38" i="20"/>
  <c r="Q38" i="20"/>
  <c r="E37" i="20"/>
  <c r="S4" i="19" s="1"/>
  <c r="C38" i="20"/>
  <c r="T2" i="19" s="1"/>
  <c r="F38" i="20"/>
  <c r="G36" i="20"/>
  <c r="P36" i="20"/>
  <c r="M36" i="20"/>
  <c r="D36" i="20"/>
  <c r="Q36" i="20"/>
  <c r="L36" i="20"/>
  <c r="F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B16" i="18" s="1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A6" i="20"/>
  <c r="A30" i="18" s="1"/>
  <c r="A64" i="18" s="1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R4" i="19"/>
  <c r="L4" i="20"/>
  <c r="M4" i="20"/>
  <c r="B15" i="18" l="1"/>
  <c r="R21" i="19"/>
  <c r="S21" i="19"/>
  <c r="T21" i="19"/>
  <c r="R31" i="19"/>
  <c r="S31" i="19"/>
  <c r="T31" i="19"/>
  <c r="R25" i="19"/>
  <c r="S25" i="19"/>
  <c r="T25" i="19"/>
  <c r="R22" i="19"/>
  <c r="S22" i="19"/>
  <c r="T22" i="19"/>
  <c r="R29" i="19"/>
  <c r="S29" i="19"/>
  <c r="T29" i="19"/>
  <c r="R30" i="19"/>
  <c r="S30" i="19"/>
  <c r="T30" i="19"/>
  <c r="I36" i="20"/>
  <c r="H36" i="20"/>
  <c r="K36" i="20"/>
  <c r="O36" i="20"/>
  <c r="J36" i="20"/>
  <c r="N36" i="20"/>
  <c r="P37" i="20"/>
  <c r="H38" i="20"/>
  <c r="O38" i="20"/>
  <c r="J37" i="20"/>
  <c r="J38" i="20"/>
  <c r="R5" i="20"/>
  <c r="R2" i="19"/>
  <c r="R24" i="19"/>
  <c r="S24" i="19"/>
  <c r="T24" i="19"/>
  <c r="R27" i="19"/>
  <c r="S27" i="19"/>
  <c r="T27" i="19"/>
  <c r="N38" i="20"/>
  <c r="M38" i="20"/>
  <c r="H37" i="20"/>
  <c r="P38" i="20"/>
  <c r="K37" i="20"/>
  <c r="G38" i="20"/>
  <c r="I37" i="20"/>
  <c r="R26" i="19"/>
  <c r="S26" i="19"/>
  <c r="T26" i="19"/>
  <c r="R20" i="19"/>
  <c r="S20" i="19"/>
  <c r="T20" i="19"/>
  <c r="Q6" i="19"/>
  <c r="S5" i="19"/>
  <c r="T5" i="19"/>
  <c r="R28" i="19"/>
  <c r="S28" i="19"/>
  <c r="T28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6" i="19" l="1"/>
  <c r="T6" i="19"/>
  <c r="S5" i="20"/>
  <c r="R38" i="20"/>
  <c r="R37" i="20"/>
  <c r="R36" i="20"/>
  <c r="R4" i="20"/>
  <c r="S7" i="19"/>
  <c r="T7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S8" i="19" l="1"/>
  <c r="T8" i="19"/>
  <c r="T5" i="20"/>
  <c r="S38" i="20"/>
  <c r="S4" i="20"/>
  <c r="S36" i="20"/>
  <c r="S37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C33" i="18" s="1"/>
  <c r="AF9" i="20"/>
  <c r="R31" i="18"/>
  <c r="I9" i="20"/>
  <c r="H9" i="20"/>
  <c r="AE9" i="20"/>
  <c r="G9" i="20"/>
  <c r="B19" i="18"/>
  <c r="L25" i="18" s="1"/>
  <c r="R8" i="19"/>
  <c r="Q9" i="19"/>
  <c r="S9" i="19" l="1"/>
  <c r="T9" i="19"/>
  <c r="U5" i="20"/>
  <c r="T37" i="20"/>
  <c r="T4" i="20"/>
  <c r="T38" i="20"/>
  <c r="T36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G34" i="18"/>
  <c r="G68" i="18" s="1"/>
  <c r="S34" i="18"/>
  <c r="R33" i="18"/>
  <c r="C67" i="18"/>
  <c r="S68" i="18" s="1"/>
  <c r="R34" i="18"/>
  <c r="P34" i="18"/>
  <c r="Q34" i="18"/>
  <c r="Q33" i="18"/>
  <c r="P33" i="18"/>
  <c r="G33" i="18"/>
  <c r="G67" i="18" s="1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AA11" i="20" l="1"/>
  <c r="V5" i="20"/>
  <c r="U37" i="20"/>
  <c r="U36" i="20"/>
  <c r="U4" i="20"/>
  <c r="U38" i="20"/>
  <c r="Q11" i="19"/>
  <c r="S10" i="19"/>
  <c r="T10" i="19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Q67" i="18"/>
  <c r="P68" i="18"/>
  <c r="P67" i="18"/>
  <c r="Q68" i="18"/>
  <c r="S67" i="18"/>
  <c r="R67" i="18"/>
  <c r="R68" i="18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0" i="19"/>
  <c r="S12" i="19" l="1"/>
  <c r="T12" i="19"/>
  <c r="S11" i="19"/>
  <c r="T11" i="19"/>
  <c r="W5" i="20"/>
  <c r="V36" i="20"/>
  <c r="V37" i="20"/>
  <c r="V38" i="20"/>
  <c r="V4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Z13" i="20" s="1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S13" i="19" l="1"/>
  <c r="T13" i="19"/>
  <c r="X5" i="20"/>
  <c r="W37" i="20"/>
  <c r="W4" i="20"/>
  <c r="W38" i="20"/>
  <c r="W36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14" i="19" l="1"/>
  <c r="T14" i="19"/>
  <c r="Y5" i="20"/>
  <c r="X37" i="20"/>
  <c r="X36" i="20"/>
  <c r="X38" i="20"/>
  <c r="X4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C15" i="20" s="1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Z5" i="20" l="1"/>
  <c r="Y38" i="20"/>
  <c r="Y37" i="20"/>
  <c r="Y36" i="20"/>
  <c r="Y4" i="20"/>
  <c r="S15" i="19"/>
  <c r="T15" i="19"/>
  <c r="P15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Q17" i="19" l="1"/>
  <c r="S16" i="19"/>
  <c r="T16" i="19"/>
  <c r="AA5" i="20"/>
  <c r="Z36" i="20"/>
  <c r="Z37" i="20"/>
  <c r="Z38" i="20"/>
  <c r="Z4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H17" i="20" s="1"/>
  <c r="BG55" i="20"/>
  <c r="AY55" i="20"/>
  <c r="S55" i="20"/>
  <c r="J17" i="20" s="1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AK55" i="20"/>
  <c r="V55" i="20"/>
  <c r="D55" i="20"/>
  <c r="AA16" i="20"/>
  <c r="M16" i="20"/>
  <c r="P16" i="20"/>
  <c r="U16" i="20"/>
  <c r="O16" i="20"/>
  <c r="AF16" i="20"/>
  <c r="AD16" i="20"/>
  <c r="N16" i="20"/>
  <c r="G17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Q17" i="20"/>
  <c r="A56" i="20"/>
  <c r="J16" i="20"/>
  <c r="K16" i="20"/>
  <c r="Z16" i="20"/>
  <c r="AE16" i="20"/>
  <c r="G55" i="20"/>
  <c r="D16" i="20"/>
  <c r="F55" i="20"/>
  <c r="I17" i="20"/>
  <c r="L16" i="20"/>
  <c r="AC16" i="20"/>
  <c r="E16" i="20"/>
  <c r="R16" i="20"/>
  <c r="C40" i="18"/>
  <c r="C74" i="18" s="1"/>
  <c r="V34" i="18"/>
  <c r="V33" i="18"/>
  <c r="R17" i="19"/>
  <c r="Q18" i="19"/>
  <c r="R16" i="19"/>
  <c r="C72" i="18"/>
  <c r="E37" i="18"/>
  <c r="F37" i="18"/>
  <c r="L36" i="18" s="1"/>
  <c r="P17" i="20" l="1"/>
  <c r="AB5" i="20"/>
  <c r="AA37" i="20"/>
  <c r="AA36" i="20"/>
  <c r="AA38" i="20"/>
  <c r="AA4" i="20"/>
  <c r="S18" i="19"/>
  <c r="T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C18" i="20" s="1"/>
  <c r="C41" i="18"/>
  <c r="E40" i="18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S19" i="19" l="1"/>
  <c r="T19" i="19"/>
  <c r="AC5" i="20"/>
  <c r="AB38" i="20"/>
  <c r="AB36" i="20"/>
  <c r="AB4" i="20"/>
  <c r="AB37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I19" i="20" l="1"/>
  <c r="C42" i="18"/>
  <c r="Q42" i="18" s="1"/>
  <c r="AC38" i="20"/>
  <c r="AC37" i="20"/>
  <c r="AC36" i="20"/>
  <c r="AD5" i="20"/>
  <c r="AC4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G43" i="18" l="1"/>
  <c r="G77" i="18" s="1"/>
  <c r="G42" i="18"/>
  <c r="G76" i="18" s="1"/>
  <c r="S43" i="18"/>
  <c r="R43" i="18"/>
  <c r="R42" i="18"/>
  <c r="C76" i="18"/>
  <c r="Q76" i="18" s="1"/>
  <c r="I20" i="20"/>
  <c r="P43" i="18"/>
  <c r="P42" i="18"/>
  <c r="Q43" i="18"/>
  <c r="S42" i="18"/>
  <c r="AE5" i="20"/>
  <c r="AD37" i="20"/>
  <c r="AD36" i="20"/>
  <c r="AD38" i="20"/>
  <c r="AD4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Z21" i="20"/>
  <c r="O20" i="20"/>
  <c r="H20" i="20"/>
  <c r="AB20" i="20"/>
  <c r="K20" i="20"/>
  <c r="R20" i="20"/>
  <c r="U40" i="18"/>
  <c r="T40" i="18"/>
  <c r="T39" i="18"/>
  <c r="U39" i="18"/>
  <c r="Q77" i="18" l="1"/>
  <c r="R77" i="18"/>
  <c r="P76" i="18"/>
  <c r="S77" i="18"/>
  <c r="R76" i="18"/>
  <c r="S76" i="18"/>
  <c r="P77" i="18"/>
  <c r="R21" i="20"/>
  <c r="AF5" i="20"/>
  <c r="AE36" i="20"/>
  <c r="AE37" i="20"/>
  <c r="AE38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AE22" i="20"/>
  <c r="F60" i="20"/>
  <c r="A62" i="20"/>
  <c r="V40" i="18"/>
  <c r="V39" i="18"/>
  <c r="AF36" i="20" l="1"/>
  <c r="AF38" i="20"/>
  <c r="AF37" i="20"/>
  <c r="AF4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P23" i="20" l="1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47" i="18" l="1"/>
  <c r="C81" i="18" s="1"/>
  <c r="Q79" i="18"/>
  <c r="R79" i="18"/>
  <c r="P79" i="18"/>
  <c r="P80" i="18"/>
  <c r="Q80" i="18"/>
  <c r="S79" i="18"/>
  <c r="R80" i="18"/>
  <c r="T42" i="18"/>
  <c r="T43" i="18"/>
  <c r="U43" i="18"/>
  <c r="U42" i="18"/>
  <c r="E46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O26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F46" i="18" l="1"/>
  <c r="H46" i="18" s="1"/>
  <c r="D46" i="18"/>
  <c r="V42" i="18"/>
  <c r="V43" i="18"/>
  <c r="N46" i="18"/>
  <c r="O46" i="18"/>
  <c r="N45" i="18"/>
  <c r="O45" i="18"/>
  <c r="AZ65" i="20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AC27" i="20" s="1"/>
  <c r="BA65" i="20"/>
  <c r="AW65" i="20"/>
  <c r="AM65" i="20"/>
  <c r="X65" i="20"/>
  <c r="N27" i="20" s="1"/>
  <c r="R65" i="20"/>
  <c r="K27" i="20" s="1"/>
  <c r="M65" i="20"/>
  <c r="BI65" i="20"/>
  <c r="AT65" i="20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V27" i="20" s="1"/>
  <c r="AH65" i="20"/>
  <c r="AC65" i="20"/>
  <c r="N65" i="20"/>
  <c r="I27" i="20" s="1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27" i="20" s="1"/>
  <c r="J65" i="20"/>
  <c r="G27" i="20" s="1"/>
  <c r="W65" i="20"/>
  <c r="AF65" i="20"/>
  <c r="R27" i="20" s="1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AB27" i="20"/>
  <c r="Q27" i="20"/>
  <c r="C65" i="20"/>
  <c r="C27" i="20"/>
  <c r="T27" i="20"/>
  <c r="Y27" i="20"/>
  <c r="B27" i="20"/>
  <c r="B51" i="18" s="1"/>
  <c r="B85" i="18" s="1"/>
  <c r="C67" i="20"/>
  <c r="S27" i="20"/>
  <c r="AD2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H45" i="18" l="1"/>
  <c r="J45" i="18"/>
  <c r="I46" i="18"/>
  <c r="M46" i="18"/>
  <c r="K45" i="18"/>
  <c r="M45" i="18"/>
  <c r="L45" i="18"/>
  <c r="L46" i="18"/>
  <c r="J46" i="18"/>
  <c r="K46" i="18"/>
  <c r="I45" i="18"/>
  <c r="BJ66" i="20"/>
  <c r="BF66" i="20"/>
  <c r="AE28" i="20" s="1"/>
  <c r="BB66" i="20"/>
  <c r="AX66" i="20"/>
  <c r="AT66" i="20"/>
  <c r="Y28" i="20" s="1"/>
  <c r="AP66" i="20"/>
  <c r="W28" i="20" s="1"/>
  <c r="AL66" i="20"/>
  <c r="U28" i="20" s="1"/>
  <c r="AH66" i="20"/>
  <c r="AD66" i="20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F28" i="20" s="1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C28" i="20"/>
  <c r="AA28" i="20"/>
  <c r="S28" i="20"/>
  <c r="Q28" i="20"/>
  <c r="A67" i="20"/>
  <c r="AC28" i="20"/>
  <c r="U46" i="18" l="1"/>
  <c r="T45" i="18"/>
  <c r="U45" i="18"/>
  <c r="T46" i="18"/>
  <c r="BJ67" i="20"/>
  <c r="BB67" i="20"/>
  <c r="AC29" i="20" s="1"/>
  <c r="AX67" i="20"/>
  <c r="AA29" i="20" s="1"/>
  <c r="BF67" i="20"/>
  <c r="AE29" i="20" s="1"/>
  <c r="AT67" i="20"/>
  <c r="BH67" i="20"/>
  <c r="BD67" i="20"/>
  <c r="AD29" i="20" s="1"/>
  <c r="AZ67" i="20"/>
  <c r="AB29" i="20" s="1"/>
  <c r="BC67" i="20"/>
  <c r="AY67" i="20"/>
  <c r="AO67" i="20"/>
  <c r="Z67" i="20"/>
  <c r="O29" i="20" s="1"/>
  <c r="T67" i="20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AF67" i="20"/>
  <c r="R29" i="20" s="1"/>
  <c r="AA67" i="20"/>
  <c r="U67" i="20"/>
  <c r="R67" i="20"/>
  <c r="AK67" i="20"/>
  <c r="AB67" i="20"/>
  <c r="P29" i="20" s="1"/>
  <c r="AW67" i="20"/>
  <c r="AD67" i="20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AF29" i="20"/>
  <c r="B29" i="20"/>
  <c r="B53" i="18" s="1"/>
  <c r="B87" i="18" s="1"/>
  <c r="C29" i="20"/>
  <c r="K29" i="20"/>
  <c r="Q29" i="20"/>
  <c r="W29" i="20"/>
  <c r="U29" i="20"/>
  <c r="L29" i="20"/>
  <c r="Y29" i="20"/>
  <c r="V46" i="18" l="1"/>
  <c r="V45" i="18"/>
  <c r="BH68" i="20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AF68" i="20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N68" i="20"/>
  <c r="R68" i="20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J68" i="20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Z71" i="20"/>
  <c r="BG71" i="20"/>
  <c r="AU71" i="20"/>
  <c r="AD71" i="20"/>
  <c r="Q33" i="20" s="1"/>
  <c r="X71" i="20"/>
  <c r="S71" i="20"/>
  <c r="M71" i="20"/>
  <c r="BE71" i="20"/>
  <c r="AR71" i="20"/>
  <c r="P71" i="20"/>
  <c r="K71" i="20"/>
  <c r="N71" i="20"/>
  <c r="I33" i="20" s="1"/>
  <c r="Z71" i="20"/>
  <c r="O33" i="20" s="1"/>
  <c r="O71" i="20"/>
  <c r="U71" i="20"/>
  <c r="AP71" i="20"/>
  <c r="AJ71" i="20"/>
  <c r="AE71" i="20"/>
  <c r="Y71" i="20"/>
  <c r="J71" i="20"/>
  <c r="G33" i="20" s="1"/>
  <c r="AK71" i="20"/>
  <c r="BK71" i="20"/>
  <c r="BC71" i="20"/>
  <c r="AS71" i="20"/>
  <c r="AH71" i="20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AL71" i="20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N33" i="20"/>
  <c r="AF33" i="20"/>
  <c r="AB33" i="20"/>
  <c r="T33" i="20"/>
  <c r="X33" i="20"/>
  <c r="A72" i="20"/>
  <c r="C72" i="20"/>
  <c r="C71" i="20"/>
  <c r="S33" i="20"/>
  <c r="B33" i="20"/>
  <c r="B57" i="18" s="1"/>
  <c r="B91" i="18" s="1"/>
  <c r="J33" i="20"/>
  <c r="AD33" i="20"/>
  <c r="C73" i="20"/>
  <c r="C33" i="20"/>
  <c r="U33" i="20"/>
  <c r="W33" i="20"/>
  <c r="K33" i="20"/>
  <c r="Z33" i="20"/>
  <c r="B30" i="20"/>
  <c r="B54" i="18" s="1"/>
  <c r="B88" i="18" s="1"/>
  <c r="Q30" i="20"/>
  <c r="R30" i="20"/>
  <c r="N30" i="20"/>
  <c r="H30" i="20"/>
  <c r="A69" i="20"/>
  <c r="C69" i="20"/>
  <c r="M30" i="20"/>
  <c r="G30" i="20"/>
  <c r="AA30" i="20"/>
  <c r="T30" i="20"/>
  <c r="C70" i="20"/>
  <c r="C30" i="20"/>
  <c r="I30" i="20"/>
  <c r="C68" i="20"/>
  <c r="V30" i="20"/>
  <c r="K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BB69" i="20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AC69" i="20"/>
  <c r="W69" i="20"/>
  <c r="H69" i="20"/>
  <c r="F31" i="20" s="1"/>
  <c r="BC69" i="20"/>
  <c r="I69" i="20"/>
  <c r="L69" i="20"/>
  <c r="H31" i="20" s="1"/>
  <c r="R69" i="20"/>
  <c r="AJ69" i="20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T69" i="20"/>
  <c r="AD69" i="20"/>
  <c r="BH72" i="20"/>
  <c r="AF34" i="20" s="1"/>
  <c r="BD72" i="20"/>
  <c r="AD34" i="20" s="1"/>
  <c r="AZ72" i="20"/>
  <c r="AB34" i="20" s="1"/>
  <c r="AV72" i="20"/>
  <c r="Z34" i="20" s="1"/>
  <c r="AR72" i="20"/>
  <c r="X34" i="20" s="1"/>
  <c r="AN72" i="20"/>
  <c r="AJ72" i="20"/>
  <c r="AF72" i="20"/>
  <c r="AB72" i="20"/>
  <c r="P34" i="20" s="1"/>
  <c r="X72" i="20"/>
  <c r="N34" i="20" s="1"/>
  <c r="T72" i="20"/>
  <c r="L34" i="20" s="1"/>
  <c r="P72" i="20"/>
  <c r="J34" i="20" s="1"/>
  <c r="L72" i="20"/>
  <c r="H34" i="20" s="1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T72" i="20"/>
  <c r="Y34" i="20" s="1"/>
  <c r="R72" i="20"/>
  <c r="AH72" i="20"/>
  <c r="S34" i="20" s="1"/>
  <c r="N72" i="20"/>
  <c r="AP72" i="20"/>
  <c r="W34" i="20" s="1"/>
  <c r="J72" i="20"/>
  <c r="G34" i="20" s="1"/>
  <c r="BB72" i="20"/>
  <c r="AC34" i="20" s="1"/>
  <c r="Z72" i="20"/>
  <c r="AD72" i="20"/>
  <c r="AX72" i="20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AA34" i="20"/>
  <c r="I34" i="20"/>
  <c r="V34" i="20"/>
  <c r="A73" i="20"/>
  <c r="C34" i="20"/>
  <c r="F34" i="20"/>
  <c r="R34" i="20"/>
  <c r="Q34" i="20"/>
  <c r="AE34" i="20"/>
  <c r="O34" i="20"/>
  <c r="T34" i="20"/>
  <c r="K34" i="20"/>
  <c r="B34" i="20"/>
  <c r="B58" i="18" s="1"/>
  <c r="B92" i="18" s="1"/>
  <c r="Q31" i="20"/>
  <c r="AC31" i="20"/>
  <c r="Y31" i="20"/>
  <c r="W31" i="20"/>
  <c r="A70" i="20"/>
  <c r="S31" i="20"/>
  <c r="C31" i="20"/>
  <c r="T31" i="20"/>
  <c r="AA31" i="20"/>
  <c r="AE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BB70" i="20"/>
  <c r="AC32" i="20" s="1"/>
  <c r="AX70" i="20"/>
  <c r="AA32" i="20" s="1"/>
  <c r="AT70" i="20"/>
  <c r="Y32" i="20" s="1"/>
  <c r="AP70" i="20"/>
  <c r="AL70" i="20"/>
  <c r="U32" i="20" s="1"/>
  <c r="AH70" i="20"/>
  <c r="AD70" i="20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Y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AE32" i="20"/>
  <c r="R32" i="20"/>
  <c r="Q32" i="20"/>
  <c r="B32" i="20"/>
  <c r="B56" i="18" s="1"/>
  <c r="B90" i="18" s="1"/>
  <c r="W32" i="20"/>
  <c r="Z32" i="20"/>
  <c r="N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57" i="18"/>
  <c r="V27" i="18" l="1"/>
  <c r="D25" i="18" s="1"/>
  <c r="V26" i="18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L89" i="18"/>
  <c r="F123" i="18" s="1"/>
  <c r="L88" i="18"/>
  <c r="F122" i="18" s="1"/>
  <c r="O88" i="18"/>
  <c r="H88" i="18"/>
  <c r="B122" i="18" s="1"/>
  <c r="M88" i="18"/>
  <c r="G122" i="18" s="1"/>
  <c r="O89" i="18"/>
  <c r="H89" i="18"/>
  <c r="B123" i="18" s="1"/>
  <c r="N89" i="18"/>
  <c r="H123" i="18" s="1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K92" i="18"/>
  <c r="E126" i="18" s="1"/>
  <c r="L92" i="18"/>
  <c r="F126" i="18" s="1"/>
  <c r="N92" i="18"/>
  <c r="L91" i="18"/>
  <c r="F125" i="18" s="1"/>
  <c r="O91" i="18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L85" i="18"/>
  <c r="F119" i="18" s="1"/>
  <c r="I85" i="18"/>
  <c r="C119" i="18" s="1"/>
  <c r="N85" i="18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I123" i="18" l="1"/>
  <c r="H119" i="18"/>
  <c r="H125" i="18"/>
  <c r="I119" i="18"/>
  <c r="H126" i="18"/>
  <c r="H122" i="18"/>
  <c r="H120" i="18"/>
  <c r="I125" i="18"/>
  <c r="I122" i="18"/>
  <c r="Q98" i="18"/>
  <c r="D68" i="18"/>
  <c r="P98" i="18"/>
  <c r="E74" i="18"/>
  <c r="S108" i="18" s="1"/>
  <c r="E77" i="18"/>
  <c r="Q111" i="18" s="1"/>
  <c r="F65" i="18"/>
  <c r="L64" i="18" s="1"/>
  <c r="F98" i="18" s="1"/>
  <c r="T98" i="18"/>
  <c r="D74" i="18"/>
  <c r="S107" i="18" s="1"/>
  <c r="F80" i="18"/>
  <c r="F77" i="18"/>
  <c r="D71" i="18"/>
  <c r="T104" i="18" s="1"/>
  <c r="F74" i="18"/>
  <c r="L74" i="18" s="1"/>
  <c r="F108" i="18" s="1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E68" i="18"/>
  <c r="H68" i="18" s="1"/>
  <c r="B102" i="18" s="1"/>
  <c r="L102" i="18" s="1"/>
  <c r="M82" i="18"/>
  <c r="G116" i="18" s="1"/>
  <c r="K83" i="18"/>
  <c r="E117" i="18" s="1"/>
  <c r="I82" i="18"/>
  <c r="C116" i="18" s="1"/>
  <c r="S110" i="18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N83" i="18"/>
  <c r="O83" i="18"/>
  <c r="P117" i="18"/>
  <c r="H83" i="18"/>
  <c r="B117" i="18" s="1"/>
  <c r="J117" i="18" s="1"/>
  <c r="T116" i="18"/>
  <c r="T117" i="18"/>
  <c r="S113" i="18"/>
  <c r="M83" i="18"/>
  <c r="G117" i="18" s="1"/>
  <c r="J83" i="18"/>
  <c r="D117" i="18" s="1"/>
  <c r="I83" i="18"/>
  <c r="C117" i="18" s="1"/>
  <c r="Q116" i="18"/>
  <c r="S117" i="18"/>
  <c r="P113" i="18"/>
  <c r="T113" i="18"/>
  <c r="J82" i="18"/>
  <c r="D116" i="18" s="1"/>
  <c r="O82" i="18"/>
  <c r="O64" i="18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I116" i="18" l="1"/>
  <c r="T107" i="18"/>
  <c r="K64" i="18"/>
  <c r="E98" i="18" s="1"/>
  <c r="M64" i="18"/>
  <c r="G98" i="18" s="1"/>
  <c r="Q110" i="18"/>
  <c r="H116" i="18"/>
  <c r="Q107" i="18"/>
  <c r="P107" i="18"/>
  <c r="L65" i="18"/>
  <c r="F99" i="18" s="1"/>
  <c r="P105" i="18"/>
  <c r="J70" i="18"/>
  <c r="D104" i="18" s="1"/>
  <c r="I117" i="18"/>
  <c r="H117" i="18"/>
  <c r="H76" i="18"/>
  <c r="B110" i="18" s="1"/>
  <c r="L110" i="18" s="1"/>
  <c r="L67" i="18"/>
  <c r="F101" i="18" s="1"/>
  <c r="O79" i="18"/>
  <c r="H65" i="18"/>
  <c r="B99" i="18" s="1"/>
  <c r="K99" i="18" s="1"/>
  <c r="T105" i="18"/>
  <c r="Q105" i="18"/>
  <c r="N68" i="18"/>
  <c r="H102" i="18" s="1"/>
  <c r="P104" i="18"/>
  <c r="N71" i="18"/>
  <c r="K68" i="18"/>
  <c r="E102" i="18" s="1"/>
  <c r="K73" i="18"/>
  <c r="E107" i="18" s="1"/>
  <c r="N80" i="18"/>
  <c r="T111" i="18"/>
  <c r="L80" i="18"/>
  <c r="F114" i="18" s="1"/>
  <c r="T108" i="18"/>
  <c r="O74" i="18"/>
  <c r="S111" i="18"/>
  <c r="J74" i="18"/>
  <c r="D108" i="18" s="1"/>
  <c r="K70" i="18"/>
  <c r="E104" i="18" s="1"/>
  <c r="O71" i="18"/>
  <c r="I76" i="18"/>
  <c r="C110" i="18" s="1"/>
  <c r="I77" i="18"/>
  <c r="C111" i="18" s="1"/>
  <c r="L76" i="18"/>
  <c r="F110" i="18" s="1"/>
  <c r="K77" i="18"/>
  <c r="E111" i="18" s="1"/>
  <c r="N74" i="18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K65" i="18"/>
  <c r="E99" i="18" s="1"/>
  <c r="P108" i="18"/>
  <c r="J73" i="18"/>
  <c r="D107" i="18" s="1"/>
  <c r="O70" i="18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O73" i="18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J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M113" i="18" s="1"/>
  <c r="P110" i="18"/>
  <c r="M74" i="18"/>
  <c r="G108" i="18" s="1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L79" i="18"/>
  <c r="F113" i="18" s="1"/>
  <c r="K79" i="18"/>
  <c r="E113" i="18" s="1"/>
  <c r="O80" i="18"/>
  <c r="J80" i="18"/>
  <c r="D114" i="18" s="1"/>
  <c r="J64" i="18"/>
  <c r="D98" i="18" s="1"/>
  <c r="J67" i="18"/>
  <c r="D101" i="18" s="1"/>
  <c r="H64" i="18"/>
  <c r="B98" i="18" s="1"/>
  <c r="M98" i="18" s="1"/>
  <c r="N67" i="18"/>
  <c r="N65" i="18"/>
  <c r="H99" i="18" s="1"/>
  <c r="N77" i="18"/>
  <c r="N79" i="18"/>
  <c r="H113" i="18" s="1"/>
  <c r="I68" i="18"/>
  <c r="C102" i="18" s="1"/>
  <c r="O67" i="18"/>
  <c r="N73" i="18"/>
  <c r="H107" i="18" s="1"/>
  <c r="L99" i="18"/>
  <c r="L116" i="18"/>
  <c r="J116" i="18"/>
  <c r="M116" i="18"/>
  <c r="N102" i="18"/>
  <c r="K102" i="18"/>
  <c r="K116" i="18"/>
  <c r="N101" i="18"/>
  <c r="M102" i="18"/>
  <c r="L117" i="18"/>
  <c r="N110" i="18"/>
  <c r="J102" i="18"/>
  <c r="K117" i="18"/>
  <c r="K110" i="18"/>
  <c r="J111" i="18"/>
  <c r="J101" i="18"/>
  <c r="J110" i="18"/>
  <c r="M110" i="18"/>
  <c r="M117" i="18"/>
  <c r="N117" i="18"/>
  <c r="H101" i="18" l="1"/>
  <c r="I114" i="18"/>
  <c r="L101" i="18"/>
  <c r="I101" i="18"/>
  <c r="H98" i="18"/>
  <c r="I107" i="18"/>
  <c r="I104" i="18"/>
  <c r="H104" i="18"/>
  <c r="H108" i="18"/>
  <c r="H105" i="18"/>
  <c r="I111" i="18"/>
  <c r="I105" i="18"/>
  <c r="I108" i="18"/>
  <c r="H114" i="18"/>
  <c r="H111" i="18"/>
  <c r="I113" i="18"/>
  <c r="I98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<sst xmlns="http://schemas.openxmlformats.org/spreadsheetml/2006/main" count="930" uniqueCount="95">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</sst>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12.88863690952064</c:v>
                </c:pt>
                <c:pt idx="1">
                  <c:v>24.086289818879415</c:v>
                </c:pt>
                <c:pt idx="2">
                  <c:v>24.407691257015859</c:v>
                </c:pt>
                <c:pt idx="3">
                  <c:v>0.1127836054606598</c:v>
                </c:pt>
                <c:pt idx="4">
                  <c:v>-0.10626068677245926</c:v>
                </c:pt>
                <c:pt idx="5">
                  <c:v>12.990994055423966</c:v>
                </c:pt>
                <c:pt idx="6">
                  <c:v>12.88863690952064</c:v>
                </c:pt>
                <c:pt idx="7">
                  <c:v>12.88863690952064</c:v>
                </c:pt>
                <c:pt idx="8">
                  <c:v>12.88863690952064</c:v>
                </c:pt>
                <c:pt idx="9">
                  <c:v>12.88863690952064</c:v>
                </c:pt>
                <c:pt idx="10">
                  <c:v>12.88863690952064</c:v>
                </c:pt>
                <c:pt idx="11">
                  <c:v>12.88863690952064</c:v>
                </c:pt>
                <c:pt idx="12">
                  <c:v>12.88863690952064</c:v>
                </c:pt>
                <c:pt idx="14">
                  <c:v>12.109953214604856</c:v>
                </c:pt>
                <c:pt idx="15">
                  <c:v>13.567953214604854</c:v>
                </c:pt>
                <c:pt idx="17">
                  <c:v>12.838953214604855</c:v>
                </c:pt>
                <c:pt idx="18">
                  <c:v>12.838953214604855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2.1635338734577729</c:v>
                </c:pt>
                <c:pt idx="1">
                  <c:v>1.9342538666343212</c:v>
                </c:pt>
                <c:pt idx="2">
                  <c:v>17.630963748503319</c:v>
                </c:pt>
                <c:pt idx="3">
                  <c:v>18.128419477593486</c:v>
                </c:pt>
                <c:pt idx="4">
                  <c:v>7.4306617874025154</c:v>
                </c:pt>
                <c:pt idx="5">
                  <c:v>7.1624860651357984</c:v>
                </c:pt>
                <c:pt idx="6">
                  <c:v>2.1635338734577729</c:v>
                </c:pt>
                <c:pt idx="7">
                  <c:v>2.1635338734577729</c:v>
                </c:pt>
                <c:pt idx="8">
                  <c:v>2.1635338734577729</c:v>
                </c:pt>
                <c:pt idx="9">
                  <c:v>2.1635338734577729</c:v>
                </c:pt>
                <c:pt idx="10">
                  <c:v>2.1635338734577729</c:v>
                </c:pt>
                <c:pt idx="11">
                  <c:v>2.1635338734577729</c:v>
                </c:pt>
                <c:pt idx="12">
                  <c:v>2.1635338734577729</c:v>
                </c:pt>
                <c:pt idx="14">
                  <c:v>10.440419084665598</c:v>
                </c:pt>
                <c:pt idx="15">
                  <c:v>10.440419084665598</c:v>
                </c:pt>
                <c:pt idx="17">
                  <c:v>9.7114190846655966</c:v>
                </c:pt>
                <c:pt idx="18">
                  <c:v>11.169419084665597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12.92824963482839</c:v>
                </c:pt>
                <c:pt idx="1">
                  <c:v>24.126709862203683</c:v>
                </c:pt>
                <c:pt idx="2">
                  <c:v>24.387036739431778</c:v>
                </c:pt>
                <c:pt idx="3">
                  <c:v>9.0377496108598576E-2</c:v>
                </c:pt>
                <c:pt idx="4">
                  <c:v>-8.704273232074225E-2</c:v>
                </c:pt>
                <c:pt idx="5">
                  <c:v>13.011156283627146</c:v>
                </c:pt>
                <c:pt idx="6">
                  <c:v>12.92824963482839</c:v>
                </c:pt>
                <c:pt idx="7">
                  <c:v>12.92824963482839</c:v>
                </c:pt>
                <c:pt idx="8">
                  <c:v>12.92824963482839</c:v>
                </c:pt>
                <c:pt idx="9">
                  <c:v>12.92824963482839</c:v>
                </c:pt>
                <c:pt idx="10">
                  <c:v>12.92824963482839</c:v>
                </c:pt>
                <c:pt idx="11">
                  <c:v>12.92824963482839</c:v>
                </c:pt>
                <c:pt idx="12">
                  <c:v>12.92824963482839</c:v>
                </c:pt>
                <c:pt idx="14">
                  <c:v>12.117362943505521</c:v>
                </c:pt>
                <c:pt idx="15">
                  <c:v>13.575362943505519</c:v>
                </c:pt>
                <c:pt idx="17">
                  <c:v>12.84636294350552</c:v>
                </c:pt>
                <c:pt idx="18">
                  <c:v>12.84636294350552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1.8403461887374566</c:v>
                </c:pt>
                <c:pt idx="1">
                  <c:v>1.6546352954282408</c:v>
                </c:pt>
                <c:pt idx="2">
                  <c:v>17.352476864159676</c:v>
                </c:pt>
                <c:pt idx="3">
                  <c:v>17.755403177321636</c:v>
                </c:pt>
                <c:pt idx="4">
                  <c:v>7.0568742100970265</c:v>
                </c:pt>
                <c:pt idx="5">
                  <c:v>6.8396587902442834</c:v>
                </c:pt>
                <c:pt idx="6">
                  <c:v>1.8403461887374566</c:v>
                </c:pt>
                <c:pt idx="7">
                  <c:v>1.8403461887374566</c:v>
                </c:pt>
                <c:pt idx="8">
                  <c:v>1.8403461887374566</c:v>
                </c:pt>
                <c:pt idx="9">
                  <c:v>1.8403461887374566</c:v>
                </c:pt>
                <c:pt idx="10">
                  <c:v>1.8403461887374566</c:v>
                </c:pt>
                <c:pt idx="11">
                  <c:v>1.8403461887374566</c:v>
                </c:pt>
                <c:pt idx="12">
                  <c:v>1.8403461887374566</c:v>
                </c:pt>
                <c:pt idx="14">
                  <c:v>10.116975444590075</c:v>
                </c:pt>
                <c:pt idx="15">
                  <c:v>10.116975444590075</c:v>
                </c:pt>
                <c:pt idx="17">
                  <c:v>9.387975444590074</c:v>
                </c:pt>
                <c:pt idx="18">
                  <c:v>10.845975444590074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12.976779306580934</c:v>
                </c:pt>
                <c:pt idx="1">
                  <c:v>24.175999613215815</c:v>
                </c:pt>
                <c:pt idx="2">
                  <c:v>24.361250373763067</c:v>
                </c:pt>
                <c:pt idx="3">
                  <c:v>6.2942029903456792E-2</c:v>
                </c:pt>
                <c:pt idx="4">
                  <c:v>-6.3311673144667763E-2</c:v>
                </c:pt>
                <c:pt idx="5">
                  <c:v>13.035776364080059</c:v>
                </c:pt>
                <c:pt idx="6">
                  <c:v>12.976779306580934</c:v>
                </c:pt>
                <c:pt idx="7">
                  <c:v>12.976779306580934</c:v>
                </c:pt>
                <c:pt idx="8">
                  <c:v>12.976779306580934</c:v>
                </c:pt>
                <c:pt idx="9">
                  <c:v>12.976779306580934</c:v>
                </c:pt>
                <c:pt idx="10">
                  <c:v>12.976779306580934</c:v>
                </c:pt>
                <c:pt idx="11">
                  <c:v>12.976779306580934</c:v>
                </c:pt>
                <c:pt idx="12">
                  <c:v>12.976779306580934</c:v>
                </c:pt>
                <c:pt idx="14">
                  <c:v>12.126311514795372</c:v>
                </c:pt>
                <c:pt idx="15">
                  <c:v>13.58431151479537</c:v>
                </c:pt>
                <c:pt idx="17">
                  <c:v>12.855311514795371</c:v>
                </c:pt>
                <c:pt idx="18">
                  <c:v>12.855311514795371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1.4014974701486365</c:v>
                </c:pt>
                <c:pt idx="1">
                  <c:v>1.2693440613505966</c:v>
                </c:pt>
                <c:pt idx="2">
                  <c:v>16.968251098329848</c:v>
                </c:pt>
                <c:pt idx="3">
                  <c:v>17.254976797775591</c:v>
                </c:pt>
                <c:pt idx="4">
                  <c:v>6.5557216834011971</c:v>
                </c:pt>
                <c:pt idx="5">
                  <c:v>6.4011493927534939</c:v>
                </c:pt>
                <c:pt idx="6">
                  <c:v>1.4014974701486365</c:v>
                </c:pt>
                <c:pt idx="7">
                  <c:v>1.4014974701486365</c:v>
                </c:pt>
                <c:pt idx="8">
                  <c:v>1.4014974701486365</c:v>
                </c:pt>
                <c:pt idx="9">
                  <c:v>1.4014974701486365</c:v>
                </c:pt>
                <c:pt idx="10">
                  <c:v>1.4014974701486365</c:v>
                </c:pt>
                <c:pt idx="11">
                  <c:v>1.4014974701486365</c:v>
                </c:pt>
                <c:pt idx="12">
                  <c:v>1.4014974701486365</c:v>
                </c:pt>
                <c:pt idx="14">
                  <c:v>9.6776404633919277</c:v>
                </c:pt>
                <c:pt idx="15">
                  <c:v>9.6776404633919277</c:v>
                </c:pt>
                <c:pt idx="17">
                  <c:v>8.9486404633919268</c:v>
                </c:pt>
                <c:pt idx="18">
                  <c:v>10.406640463391927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13.029429040503834</c:v>
                </c:pt>
                <c:pt idx="1">
                  <c:v>24.229181293865143</c:v>
                </c:pt>
                <c:pt idx="2">
                  <c:v>24.333606928343006</c:v>
                </c:pt>
                <c:pt idx="3">
                  <c:v>3.4144450068021893E-2</c:v>
                </c:pt>
                <c:pt idx="4">
                  <c:v>-3.7024612920074348E-2</c:v>
                </c:pt>
                <c:pt idx="5">
                  <c:v>13.062685611993599</c:v>
                </c:pt>
                <c:pt idx="6">
                  <c:v>13.029429040503834</c:v>
                </c:pt>
                <c:pt idx="7">
                  <c:v>13.029429040503834</c:v>
                </c:pt>
                <c:pt idx="8">
                  <c:v>13.029429040503834</c:v>
                </c:pt>
                <c:pt idx="9">
                  <c:v>13.029429040503834</c:v>
                </c:pt>
                <c:pt idx="10">
                  <c:v>13.029429040503834</c:v>
                </c:pt>
                <c:pt idx="11">
                  <c:v>13.029429040503834</c:v>
                </c:pt>
                <c:pt idx="12">
                  <c:v>13.029429040503834</c:v>
                </c:pt>
                <c:pt idx="14">
                  <c:v>12.136354797875978</c:v>
                </c:pt>
                <c:pt idx="15">
                  <c:v>13.594354797875976</c:v>
                </c:pt>
                <c:pt idx="17">
                  <c:v>12.865354797875977</c:v>
                </c:pt>
                <c:pt idx="18">
                  <c:v>12.865354797875977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0.87512402857483607</c:v>
                </c:pt>
                <c:pt idx="1">
                  <c:v>0.80062930843776214</c:v>
                </c:pt>
                <c:pt idx="2">
                  <c:v>16.500282020738879</c:v>
                </c:pt>
                <c:pt idx="3">
                  <c:v>16.661908958179136</c:v>
                </c:pt>
                <c:pt idx="4">
                  <c:v>5.9621456447000316</c:v>
                </c:pt>
                <c:pt idx="5">
                  <c:v>5.8750134273968486</c:v>
                </c:pt>
                <c:pt idx="6">
                  <c:v>0.87512402857483607</c:v>
                </c:pt>
                <c:pt idx="7">
                  <c:v>0.87512402857483607</c:v>
                </c:pt>
                <c:pt idx="8">
                  <c:v>0.87512402857483607</c:v>
                </c:pt>
                <c:pt idx="9">
                  <c:v>0.87512402857483607</c:v>
                </c:pt>
                <c:pt idx="10">
                  <c:v>0.87512402857483607</c:v>
                </c:pt>
                <c:pt idx="11">
                  <c:v>0.87512402857483607</c:v>
                </c:pt>
                <c:pt idx="12">
                  <c:v>0.87512402857483607</c:v>
                </c:pt>
                <c:pt idx="14">
                  <c:v>9.1505319890295578</c:v>
                </c:pt>
                <c:pt idx="15">
                  <c:v>9.1505319890295578</c:v>
                </c:pt>
                <c:pt idx="17">
                  <c:v>8.4215319890295568</c:v>
                </c:pt>
                <c:pt idx="18">
                  <c:v>9.879531989029557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13.077118110090586</c:v>
                </c:pt>
                <c:pt idx="1">
                  <c:v>24.277094023711037</c:v>
                </c:pt>
                <c:pt idx="2">
                  <c:v>24.309654531425529</c:v>
                </c:pt>
                <c:pt idx="3">
                  <c:v>9.7067902668689261E-3</c:v>
                </c:pt>
                <c:pt idx="4">
                  <c:v>-1.2484129003518755E-2</c:v>
                </c:pt>
                <c:pt idx="5">
                  <c:v>13.087487698534691</c:v>
                </c:pt>
                <c:pt idx="6">
                  <c:v>13.077118110090586</c:v>
                </c:pt>
                <c:pt idx="7">
                  <c:v>13.077118110090586</c:v>
                </c:pt>
                <c:pt idx="8">
                  <c:v>13.077118110090586</c:v>
                </c:pt>
                <c:pt idx="9">
                  <c:v>13.077118110090586</c:v>
                </c:pt>
                <c:pt idx="10">
                  <c:v>13.077118110090586</c:v>
                </c:pt>
                <c:pt idx="11">
                  <c:v>13.077118110090586</c:v>
                </c:pt>
                <c:pt idx="12">
                  <c:v>13.077118110090586</c:v>
                </c:pt>
                <c:pt idx="14">
                  <c:v>12.146165500779267</c:v>
                </c:pt>
                <c:pt idx="15">
                  <c:v>13.604165500779265</c:v>
                </c:pt>
                <c:pt idx="17">
                  <c:v>12.875165500779266</c:v>
                </c:pt>
                <c:pt idx="18">
                  <c:v>12.875165500779266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0.36273699448782404</c:v>
                </c:pt>
                <c:pt idx="1">
                  <c:v>0.3395091163730285</c:v>
                </c:pt>
                <c:pt idx="2">
                  <c:v>16.039475352430266</c:v>
                </c:pt>
                <c:pt idx="3">
                  <c:v>16.089871552268622</c:v>
                </c:pt>
                <c:pt idx="4">
                  <c:v>5.3898945633633693</c:v>
                </c:pt>
                <c:pt idx="5">
                  <c:v>5.3627262416398125</c:v>
                </c:pt>
                <c:pt idx="6">
                  <c:v>0.36273699448782404</c:v>
                </c:pt>
                <c:pt idx="7">
                  <c:v>0.36273699448782404</c:v>
                </c:pt>
                <c:pt idx="8">
                  <c:v>0.36273699448782404</c:v>
                </c:pt>
                <c:pt idx="9">
                  <c:v>0.36273699448782404</c:v>
                </c:pt>
                <c:pt idx="10">
                  <c:v>0.36273699448782404</c:v>
                </c:pt>
                <c:pt idx="11">
                  <c:v>0.36273699448782404</c:v>
                </c:pt>
                <c:pt idx="12">
                  <c:v>0.36273699448782404</c:v>
                </c:pt>
                <c:pt idx="14">
                  <c:v>8.6373072197408334</c:v>
                </c:pt>
                <c:pt idx="15">
                  <c:v>8.6373072197408334</c:v>
                </c:pt>
                <c:pt idx="17">
                  <c:v>7.9083072197408324</c:v>
                </c:pt>
                <c:pt idx="18">
                  <c:v>9.3663072197408326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13.09963350331617</c:v>
                </c:pt>
                <c:pt idx="1">
                  <c:v>24.299633499271057</c:v>
                </c:pt>
                <c:pt idx="2">
                  <c:v>24.300055459028574</c:v>
                </c:pt>
                <c:pt idx="3">
                  <c:v>5.5467805024738049E-5</c:v>
                </c:pt>
                <c:pt idx="4">
                  <c:v>-2.3210986411081717E-4</c:v>
                </c:pt>
                <c:pt idx="5">
                  <c:v>13.099767885404551</c:v>
                </c:pt>
                <c:pt idx="6">
                  <c:v>13.09963350331617</c:v>
                </c:pt>
                <c:pt idx="7">
                  <c:v>13.09963350331617</c:v>
                </c:pt>
                <c:pt idx="8">
                  <c:v>13.09963350331617</c:v>
                </c:pt>
                <c:pt idx="9">
                  <c:v>13.09963350331617</c:v>
                </c:pt>
                <c:pt idx="10">
                  <c:v>13.09963350331617</c:v>
                </c:pt>
                <c:pt idx="11">
                  <c:v>13.09963350331617</c:v>
                </c:pt>
                <c:pt idx="12">
                  <c:v>13.09963350331617</c:v>
                </c:pt>
                <c:pt idx="14">
                  <c:v>12.151742929910052</c:v>
                </c:pt>
                <c:pt idx="15">
                  <c:v>13.60974292991005</c:v>
                </c:pt>
                <c:pt idx="17">
                  <c:v>12.880742929910051</c:v>
                </c:pt>
                <c:pt idx="18">
                  <c:v>12.880742929910051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1.1314441008569936E-2</c:v>
                </c:pt>
                <c:pt idx="1">
                  <c:v>1.101342513059444E-2</c:v>
                </c:pt>
                <c:pt idx="2">
                  <c:v>15.711013419460212</c:v>
                </c:pt>
                <c:pt idx="3">
                  <c:v>15.711666516409744</c:v>
                </c:pt>
                <c:pt idx="4">
                  <c:v>5.0116665202742734</c:v>
                </c:pt>
                <c:pt idx="5">
                  <c:v>5.0113144392027156</c:v>
                </c:pt>
                <c:pt idx="6">
                  <c:v>1.1314441008569936E-2</c:v>
                </c:pt>
                <c:pt idx="7">
                  <c:v>1.1314441008569936E-2</c:v>
                </c:pt>
                <c:pt idx="8">
                  <c:v>1.1314441008569936E-2</c:v>
                </c:pt>
                <c:pt idx="9">
                  <c:v>1.1314441008569936E-2</c:v>
                </c:pt>
                <c:pt idx="10">
                  <c:v>1.1314441008569936E-2</c:v>
                </c:pt>
                <c:pt idx="11">
                  <c:v>1.1314441008569936E-2</c:v>
                </c:pt>
                <c:pt idx="12">
                  <c:v>1.1314441008569936E-2</c:v>
                </c:pt>
                <c:pt idx="14">
                  <c:v>8.285453924116478</c:v>
                </c:pt>
                <c:pt idx="15">
                  <c:v>8.285453924116478</c:v>
                </c:pt>
                <c:pt idx="17">
                  <c:v>7.5564539241164788</c:v>
                </c:pt>
                <c:pt idx="18">
                  <c:v>9.0144539241164772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13.1</c:v>
                </c:pt>
                <c:pt idx="1">
                  <c:v>24.3</c:v>
                </c:pt>
                <c:pt idx="2">
                  <c:v>24.3</c:v>
                </c:pt>
                <c:pt idx="3">
                  <c:v>0</c:v>
                </c:pt>
                <c:pt idx="4">
                  <c:v>0</c:v>
                </c:pt>
                <c:pt idx="5">
                  <c:v>13.1</c:v>
                </c:pt>
                <c:pt idx="6">
                  <c:v>13.1</c:v>
                </c:pt>
                <c:pt idx="7">
                  <c:v>13.1</c:v>
                </c:pt>
                <c:pt idx="8">
                  <c:v>13.1</c:v>
                </c:pt>
                <c:pt idx="9">
                  <c:v>13.1</c:v>
                </c:pt>
                <c:pt idx="10">
                  <c:v>13.1</c:v>
                </c:pt>
                <c:pt idx="11">
                  <c:v>13.1</c:v>
                </c:pt>
                <c:pt idx="12">
                  <c:v>13.1</c:v>
                </c:pt>
                <c:pt idx="14">
                  <c:v>12.15188704744428</c:v>
                </c:pt>
                <c:pt idx="15">
                  <c:v>13.609887047444278</c:v>
                </c:pt>
                <c:pt idx="17">
                  <c:v>12.880887047444279</c:v>
                </c:pt>
                <c:pt idx="18">
                  <c:v>12.880887047444279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15.7</c:v>
                </c:pt>
                <c:pt idx="3">
                  <c:v>15.7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8.2741335971250543</c:v>
                </c:pt>
                <c:pt idx="15">
                  <c:v>8.2741335971250543</c:v>
                </c:pt>
                <c:pt idx="17">
                  <c:v>7.5451335971250542</c:v>
                </c:pt>
                <c:pt idx="18">
                  <c:v>9.0031335971250535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345792"/>
        <c:axId val="149347328"/>
      </c:scatterChart>
      <c:valAx>
        <c:axId val="149345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9347328"/>
        <c:crosses val="autoZero"/>
        <c:crossBetween val="midCat"/>
        <c:majorUnit val="5"/>
      </c:valAx>
      <c:valAx>
        <c:axId val="149347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4934579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19</xdr:row>
      <xdr:rowOff>110066</xdr:rowOff>
    </xdr:from>
    <xdr:to>
      <xdr:col>16</xdr:col>
      <xdr:colOff>279400</xdr:colOff>
      <xdr:row>58</xdr:row>
      <xdr:rowOff>8466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09375" defaultRowHeight="15" x14ac:dyDescent="0.25"/>
  <cols>
    <col min="1" max="16384" width="9.109375" style="28"/>
  </cols>
  <sheetData>
    <row r="1" spans="1:3" x14ac:dyDescent="0.25">
      <c r="A1" s="28" t="s">
        <v>93</v>
      </c>
      <c r="C1" s="28" t="s">
        <v>94</v>
      </c>
    </row>
    <row r="3" spans="1:3" x14ac:dyDescent="0.25">
      <c r="A3" s="28" t="s">
        <v>72</v>
      </c>
    </row>
    <row r="4" spans="1:3" x14ac:dyDescent="0.25">
      <c r="A4" s="28" t="s">
        <v>71</v>
      </c>
    </row>
    <row r="5" spans="1:3" x14ac:dyDescent="0.25">
      <c r="A5" s="28" t="s">
        <v>63</v>
      </c>
    </row>
    <row r="7" spans="1:3" x14ac:dyDescent="0.25">
      <c r="A7" s="28" t="s">
        <v>64</v>
      </c>
    </row>
    <row r="9" spans="1:3" x14ac:dyDescent="0.25">
      <c r="A9" s="28" t="s">
        <v>65</v>
      </c>
    </row>
    <row r="11" spans="1:3" x14ac:dyDescent="0.25">
      <c r="A11" s="28" t="s">
        <v>67</v>
      </c>
    </row>
    <row r="12" spans="1:3" x14ac:dyDescent="0.25">
      <c r="B12" s="28" t="s">
        <v>66</v>
      </c>
    </row>
    <row r="13" spans="1:3" x14ac:dyDescent="0.25">
      <c r="B13" s="28" t="s">
        <v>68</v>
      </c>
    </row>
    <row r="14" spans="1:3" x14ac:dyDescent="0.25">
      <c r="B14" s="28" t="s">
        <v>69</v>
      </c>
    </row>
    <row r="16" spans="1:3" x14ac:dyDescent="0.25">
      <c r="A16" s="28" t="s">
        <v>70</v>
      </c>
    </row>
    <row r="18" spans="1:2" x14ac:dyDescent="0.25">
      <c r="A18" s="28" t="s">
        <v>73</v>
      </c>
    </row>
    <row r="19" spans="1:2" x14ac:dyDescent="0.25">
      <c r="B19" s="28" t="s">
        <v>74</v>
      </c>
    </row>
    <row r="22" spans="1:2" x14ac:dyDescent="0.25">
      <c r="A22" s="28" t="s">
        <v>76</v>
      </c>
    </row>
    <row r="23" spans="1:2" x14ac:dyDescent="0.25">
      <c r="A23" s="28" t="s">
        <v>79</v>
      </c>
    </row>
    <row r="25" spans="1:2" x14ac:dyDescent="0.25">
      <c r="A25" s="28" t="s">
        <v>80</v>
      </c>
    </row>
    <row r="26" spans="1:2" x14ac:dyDescent="0.25">
      <c r="B26" s="28" t="s">
        <v>75</v>
      </c>
    </row>
    <row r="28" spans="1:2" x14ac:dyDescent="0.25">
      <c r="A28" s="28" t="s">
        <v>77</v>
      </c>
    </row>
    <row r="29" spans="1:2" x14ac:dyDescent="0.25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9"/>
  <sheetViews>
    <sheetView workbookViewId="0">
      <selection sqref="A1:XFD1048576"/>
    </sheetView>
  </sheetViews>
  <sheetFormatPr defaultRowHeight="13.2" x14ac:dyDescent="0.25"/>
  <sheetData>
    <row r="1" spans="1:9" x14ac:dyDescent="0.25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</row>
    <row r="2" spans="1:9" x14ac:dyDescent="0.25">
      <c r="A2" t="s">
        <v>86</v>
      </c>
      <c r="D2">
        <v>6</v>
      </c>
      <c r="E2" t="s">
        <v>0</v>
      </c>
      <c r="F2">
        <v>16.581</v>
      </c>
      <c r="G2">
        <v>-0.76900000000000002</v>
      </c>
    </row>
    <row r="3" spans="1:9" x14ac:dyDescent="0.25">
      <c r="A3" t="s">
        <v>86</v>
      </c>
      <c r="D3">
        <v>6</v>
      </c>
      <c r="E3" t="s">
        <v>1</v>
      </c>
      <c r="F3">
        <v>-0.54400000000000004</v>
      </c>
      <c r="G3">
        <v>21.012</v>
      </c>
    </row>
    <row r="4" spans="1:9" x14ac:dyDescent="0.25">
      <c r="A4" t="s">
        <v>86</v>
      </c>
      <c r="D4">
        <v>6</v>
      </c>
      <c r="E4" t="s">
        <v>2</v>
      </c>
      <c r="F4">
        <v>3.7999999999999999E-2</v>
      </c>
      <c r="G4">
        <v>-8.3000000000000004E-2</v>
      </c>
    </row>
    <row r="5" spans="1:9" x14ac:dyDescent="0.25">
      <c r="A5" t="s">
        <v>86</v>
      </c>
      <c r="D5">
        <v>5</v>
      </c>
      <c r="E5" t="s">
        <v>0</v>
      </c>
      <c r="F5">
        <v>14.081</v>
      </c>
      <c r="G5">
        <v>-0.58599999999999997</v>
      </c>
    </row>
    <row r="6" spans="1:9" x14ac:dyDescent="0.25">
      <c r="A6" t="s">
        <v>86</v>
      </c>
      <c r="D6">
        <v>5</v>
      </c>
      <c r="E6" t="s">
        <v>1</v>
      </c>
      <c r="F6">
        <v>-0.40200000000000002</v>
      </c>
      <c r="G6">
        <v>17.73</v>
      </c>
    </row>
    <row r="7" spans="1:9" x14ac:dyDescent="0.25">
      <c r="A7" t="s">
        <v>86</v>
      </c>
      <c r="D7">
        <v>5</v>
      </c>
      <c r="E7" t="s">
        <v>2</v>
      </c>
      <c r="F7">
        <v>2.8000000000000001E-2</v>
      </c>
      <c r="G7">
        <v>-6.3E-2</v>
      </c>
    </row>
    <row r="8" spans="1:9" x14ac:dyDescent="0.25">
      <c r="A8" t="s">
        <v>86</v>
      </c>
      <c r="D8">
        <v>4</v>
      </c>
      <c r="E8" t="s">
        <v>0</v>
      </c>
      <c r="F8">
        <v>10.689</v>
      </c>
      <c r="G8">
        <v>-0.38500000000000001</v>
      </c>
    </row>
    <row r="9" spans="1:9" x14ac:dyDescent="0.25">
      <c r="A9" t="s">
        <v>86</v>
      </c>
      <c r="D9">
        <v>4</v>
      </c>
      <c r="E9" t="s">
        <v>1</v>
      </c>
      <c r="F9">
        <v>-0.30599999999999999</v>
      </c>
      <c r="G9">
        <v>13.409000000000001</v>
      </c>
    </row>
    <row r="10" spans="1:9" x14ac:dyDescent="0.25">
      <c r="A10" t="s">
        <v>86</v>
      </c>
      <c r="D10">
        <v>4</v>
      </c>
      <c r="E10" t="s">
        <v>2</v>
      </c>
      <c r="F10">
        <v>2.1999999999999999E-2</v>
      </c>
      <c r="G10">
        <v>-4.1000000000000002E-2</v>
      </c>
    </row>
    <row r="11" spans="1:9" x14ac:dyDescent="0.25">
      <c r="A11" t="s">
        <v>86</v>
      </c>
      <c r="D11">
        <v>3</v>
      </c>
      <c r="E11" t="s">
        <v>0</v>
      </c>
      <c r="F11">
        <v>6.6369999999999996</v>
      </c>
      <c r="G11">
        <v>-0.192</v>
      </c>
    </row>
    <row r="12" spans="1:9" x14ac:dyDescent="0.25">
      <c r="A12" t="s">
        <v>86</v>
      </c>
      <c r="D12">
        <v>3</v>
      </c>
      <c r="E12" t="s">
        <v>1</v>
      </c>
      <c r="F12">
        <v>-0.19900000000000001</v>
      </c>
      <c r="G12">
        <v>8.3260000000000005</v>
      </c>
    </row>
    <row r="13" spans="1:9" x14ac:dyDescent="0.25">
      <c r="A13" t="s">
        <v>86</v>
      </c>
      <c r="D13">
        <v>3</v>
      </c>
      <c r="E13" t="s">
        <v>2</v>
      </c>
      <c r="F13">
        <v>1.4E-2</v>
      </c>
      <c r="G13">
        <v>-0.02</v>
      </c>
    </row>
    <row r="14" spans="1:9" x14ac:dyDescent="0.25">
      <c r="A14" t="s">
        <v>86</v>
      </c>
      <c r="D14">
        <v>2</v>
      </c>
      <c r="E14" t="s">
        <v>0</v>
      </c>
      <c r="F14">
        <v>2.7370000000000001</v>
      </c>
      <c r="G14">
        <v>-0.03</v>
      </c>
    </row>
    <row r="15" spans="1:9" x14ac:dyDescent="0.25">
      <c r="A15" t="s">
        <v>86</v>
      </c>
      <c r="D15">
        <v>2</v>
      </c>
      <c r="E15" t="s">
        <v>1</v>
      </c>
      <c r="F15">
        <v>-2.9000000000000001E-2</v>
      </c>
      <c r="G15">
        <v>3.3980000000000001</v>
      </c>
    </row>
    <row r="16" spans="1:9" x14ac:dyDescent="0.25">
      <c r="A16" t="s">
        <v>86</v>
      </c>
      <c r="D16">
        <v>2</v>
      </c>
      <c r="E16" t="s">
        <v>2</v>
      </c>
      <c r="F16">
        <v>2E-3</v>
      </c>
      <c r="G16">
        <v>-3.0000000000000001E-3</v>
      </c>
    </row>
    <row r="17" spans="1:9" x14ac:dyDescent="0.25">
      <c r="A17" t="s">
        <v>86</v>
      </c>
      <c r="D17">
        <v>1</v>
      </c>
      <c r="E17" t="s">
        <v>0</v>
      </c>
      <c r="F17">
        <v>6.7000000000000004E-2</v>
      </c>
      <c r="G17">
        <v>1E-3</v>
      </c>
    </row>
    <row r="18" spans="1:9" x14ac:dyDescent="0.25">
      <c r="A18" t="s">
        <v>86</v>
      </c>
      <c r="D18">
        <v>1</v>
      </c>
      <c r="E18" t="s">
        <v>1</v>
      </c>
      <c r="F18">
        <v>-2E-3</v>
      </c>
      <c r="G18">
        <v>0.104</v>
      </c>
    </row>
    <row r="19" spans="1:9" x14ac:dyDescent="0.25">
      <c r="A19" t="s">
        <v>86</v>
      </c>
      <c r="D19">
        <v>1</v>
      </c>
      <c r="E19" t="s">
        <v>2</v>
      </c>
      <c r="F19">
        <v>0</v>
      </c>
      <c r="G19">
        <v>0</v>
      </c>
    </row>
    <row r="20" spans="1:9" x14ac:dyDescent="0.25">
      <c r="A20" t="s">
        <v>86</v>
      </c>
      <c r="B20">
        <v>1</v>
      </c>
      <c r="E20" t="s">
        <v>89</v>
      </c>
      <c r="H20">
        <v>0.68149999999999999</v>
      </c>
      <c r="I20">
        <v>0.68149999999999999</v>
      </c>
    </row>
    <row r="21" spans="1:9" x14ac:dyDescent="0.25">
      <c r="A21" t="s">
        <v>86</v>
      </c>
      <c r="B21">
        <v>1</v>
      </c>
      <c r="E21" t="s">
        <v>90</v>
      </c>
      <c r="H21">
        <v>0.01</v>
      </c>
      <c r="I21">
        <v>66.382000000000005</v>
      </c>
    </row>
    <row r="22" spans="1:9" x14ac:dyDescent="0.25">
      <c r="A22" t="s">
        <v>86</v>
      </c>
      <c r="B22">
        <v>1</v>
      </c>
      <c r="C22">
        <v>0.68100000000000005</v>
      </c>
      <c r="D22">
        <v>6</v>
      </c>
      <c r="E22" t="s">
        <v>0</v>
      </c>
      <c r="H22" s="35">
        <v>2.2290999999999998E-2</v>
      </c>
      <c r="I22" s="35">
        <v>-1.825</v>
      </c>
    </row>
    <row r="23" spans="1:9" x14ac:dyDescent="0.25">
      <c r="A23" t="s">
        <v>86</v>
      </c>
      <c r="B23">
        <v>1</v>
      </c>
      <c r="D23">
        <v>6</v>
      </c>
      <c r="E23" t="s">
        <v>1</v>
      </c>
      <c r="H23" s="35">
        <v>-0.25629999999999997</v>
      </c>
      <c r="I23" s="35">
        <v>20.984999999999999</v>
      </c>
    </row>
    <row r="24" spans="1:9" x14ac:dyDescent="0.25">
      <c r="A24" t="s">
        <v>86</v>
      </c>
      <c r="B24">
        <v>1</v>
      </c>
      <c r="C24" t="s">
        <v>87</v>
      </c>
      <c r="D24">
        <v>6</v>
      </c>
      <c r="E24" t="s">
        <v>2</v>
      </c>
      <c r="H24" s="35">
        <v>2.1588000000000002E-3</v>
      </c>
      <c r="I24" s="35">
        <v>-0.17680000000000001</v>
      </c>
    </row>
    <row r="25" spans="1:9" x14ac:dyDescent="0.25">
      <c r="A25" t="s">
        <v>86</v>
      </c>
      <c r="B25">
        <v>1</v>
      </c>
      <c r="D25">
        <v>5</v>
      </c>
      <c r="E25" t="s">
        <v>0</v>
      </c>
      <c r="H25" s="35">
        <v>1.8106000000000001E-2</v>
      </c>
      <c r="I25" s="35">
        <v>-1.4830000000000001</v>
      </c>
    </row>
    <row r="26" spans="1:9" x14ac:dyDescent="0.25">
      <c r="A26" t="s">
        <v>86</v>
      </c>
      <c r="B26">
        <v>1</v>
      </c>
      <c r="D26">
        <v>5</v>
      </c>
      <c r="E26" t="s">
        <v>1</v>
      </c>
      <c r="H26" s="35">
        <v>-0.21690000000000001</v>
      </c>
      <c r="I26" s="35">
        <v>17.759</v>
      </c>
    </row>
    <row r="27" spans="1:9" x14ac:dyDescent="0.25">
      <c r="A27" t="s">
        <v>86</v>
      </c>
      <c r="B27">
        <v>1</v>
      </c>
      <c r="D27">
        <v>5</v>
      </c>
      <c r="E27" t="s">
        <v>2</v>
      </c>
      <c r="H27" s="35">
        <v>1.7488E-3</v>
      </c>
      <c r="I27" s="35">
        <v>-0.14319999999999999</v>
      </c>
    </row>
    <row r="28" spans="1:9" x14ac:dyDescent="0.25">
      <c r="A28" t="s">
        <v>86</v>
      </c>
      <c r="B28">
        <v>1</v>
      </c>
      <c r="D28">
        <v>4</v>
      </c>
      <c r="E28" t="s">
        <v>0</v>
      </c>
      <c r="H28" s="35">
        <v>1.2992999999999999E-2</v>
      </c>
      <c r="I28" s="35">
        <v>-1.0640000000000001</v>
      </c>
    </row>
    <row r="29" spans="1:9" x14ac:dyDescent="0.25">
      <c r="A29" t="s">
        <v>86</v>
      </c>
      <c r="B29">
        <v>1</v>
      </c>
      <c r="D29">
        <v>4</v>
      </c>
      <c r="E29" t="s">
        <v>1</v>
      </c>
      <c r="H29" s="35">
        <v>-0.1641</v>
      </c>
      <c r="I29" s="35">
        <v>13.433</v>
      </c>
    </row>
    <row r="30" spans="1:9" x14ac:dyDescent="0.25">
      <c r="A30" t="s">
        <v>86</v>
      </c>
      <c r="B30">
        <v>1</v>
      </c>
      <c r="D30">
        <v>4</v>
      </c>
      <c r="E30" t="s">
        <v>2</v>
      </c>
      <c r="H30" s="35">
        <v>1.2440999999999999E-3</v>
      </c>
      <c r="I30" s="35">
        <v>-0.1019</v>
      </c>
    </row>
    <row r="31" spans="1:9" x14ac:dyDescent="0.25">
      <c r="A31" t="s">
        <v>86</v>
      </c>
      <c r="B31">
        <v>1</v>
      </c>
      <c r="D31">
        <v>3</v>
      </c>
      <c r="E31" t="s">
        <v>0</v>
      </c>
      <c r="H31" s="35">
        <v>7.4416999999999999E-3</v>
      </c>
      <c r="I31" s="35">
        <v>-0.60940000000000005</v>
      </c>
    </row>
    <row r="32" spans="1:9" x14ac:dyDescent="0.25">
      <c r="A32" t="s">
        <v>86</v>
      </c>
      <c r="B32">
        <v>1</v>
      </c>
      <c r="D32">
        <v>3</v>
      </c>
      <c r="E32" t="s">
        <v>1</v>
      </c>
      <c r="H32" s="35">
        <v>-0.10150000000000001</v>
      </c>
      <c r="I32" s="35">
        <v>8.3082999999999991</v>
      </c>
    </row>
    <row r="33" spans="1:9" x14ac:dyDescent="0.25">
      <c r="A33" t="s">
        <v>86</v>
      </c>
      <c r="B33">
        <v>1</v>
      </c>
      <c r="D33">
        <v>3</v>
      </c>
      <c r="E33" t="s">
        <v>2</v>
      </c>
      <c r="H33" s="35">
        <v>7.0142000000000002E-4</v>
      </c>
      <c r="I33" s="35">
        <v>-5.7439999999999998E-2</v>
      </c>
    </row>
    <row r="34" spans="1:9" x14ac:dyDescent="0.25">
      <c r="A34" t="s">
        <v>86</v>
      </c>
      <c r="B34">
        <v>1</v>
      </c>
      <c r="D34">
        <v>2</v>
      </c>
      <c r="E34" t="s">
        <v>0</v>
      </c>
      <c r="H34" s="35">
        <v>2.4126999999999998E-3</v>
      </c>
      <c r="I34" s="35">
        <v>-0.1976</v>
      </c>
    </row>
    <row r="35" spans="1:9" x14ac:dyDescent="0.25">
      <c r="A35" t="s">
        <v>86</v>
      </c>
      <c r="B35">
        <v>1</v>
      </c>
      <c r="D35">
        <v>2</v>
      </c>
      <c r="E35" t="s">
        <v>1</v>
      </c>
      <c r="H35" s="35">
        <v>-4.1119999999999997E-2</v>
      </c>
      <c r="I35" s="35">
        <v>3.367</v>
      </c>
    </row>
    <row r="36" spans="1:9" x14ac:dyDescent="0.25">
      <c r="A36" t="s">
        <v>86</v>
      </c>
      <c r="B36">
        <v>1</v>
      </c>
      <c r="D36">
        <v>2</v>
      </c>
      <c r="E36" t="s">
        <v>2</v>
      </c>
      <c r="H36" s="35">
        <v>2.1877999999999999E-4</v>
      </c>
      <c r="I36" s="35">
        <v>-1.7909999999999999E-2</v>
      </c>
    </row>
    <row r="37" spans="1:9" x14ac:dyDescent="0.25">
      <c r="A37" t="s">
        <v>86</v>
      </c>
      <c r="B37">
        <v>1</v>
      </c>
      <c r="D37">
        <v>1</v>
      </c>
      <c r="E37" t="s">
        <v>0</v>
      </c>
      <c r="H37" s="35">
        <v>3.8646999999999998E-5</v>
      </c>
      <c r="I37" s="35">
        <v>-3.1649999999999998E-3</v>
      </c>
    </row>
    <row r="38" spans="1:9" x14ac:dyDescent="0.25">
      <c r="A38" t="s">
        <v>86</v>
      </c>
      <c r="B38">
        <v>1</v>
      </c>
      <c r="D38">
        <v>1</v>
      </c>
      <c r="E38" t="s">
        <v>1</v>
      </c>
      <c r="H38" s="35">
        <v>-1.23E-3</v>
      </c>
      <c r="I38" s="35">
        <v>0.10075000000000001</v>
      </c>
    </row>
    <row r="39" spans="1:9" x14ac:dyDescent="0.25">
      <c r="A39" t="s">
        <v>86</v>
      </c>
      <c r="B39">
        <v>1</v>
      </c>
      <c r="D39">
        <v>1</v>
      </c>
      <c r="E39" t="s">
        <v>2</v>
      </c>
      <c r="H39" s="35">
        <v>2.8347000000000002E-6</v>
      </c>
      <c r="I39" s="35">
        <v>-2.321E-4</v>
      </c>
    </row>
    <row r="40" spans="1:9" x14ac:dyDescent="0.25">
      <c r="A40" t="s">
        <v>86</v>
      </c>
      <c r="B40">
        <v>2</v>
      </c>
      <c r="E40" t="s">
        <v>89</v>
      </c>
      <c r="H40">
        <v>0.61560000000000004</v>
      </c>
      <c r="I40">
        <v>0.61560000000000004</v>
      </c>
    </row>
    <row r="41" spans="1:9" x14ac:dyDescent="0.25">
      <c r="A41" t="s">
        <v>86</v>
      </c>
      <c r="B41">
        <v>2</v>
      </c>
      <c r="E41" t="s">
        <v>90</v>
      </c>
      <c r="H41">
        <v>66.335999999999999</v>
      </c>
      <c r="I41">
        <v>2.1999999999999999E-2</v>
      </c>
    </row>
    <row r="42" spans="1:9" x14ac:dyDescent="0.25">
      <c r="A42" t="s">
        <v>86</v>
      </c>
      <c r="B42">
        <v>2</v>
      </c>
      <c r="C42">
        <v>0.61599999999999999</v>
      </c>
      <c r="D42">
        <v>6</v>
      </c>
      <c r="E42" t="s">
        <v>0</v>
      </c>
      <c r="H42" s="35">
        <v>17.971</v>
      </c>
      <c r="I42" s="35">
        <v>0.32506000000000002</v>
      </c>
    </row>
    <row r="43" spans="1:9" x14ac:dyDescent="0.25">
      <c r="A43" t="s">
        <v>86</v>
      </c>
      <c r="B43">
        <v>2</v>
      </c>
      <c r="C43" t="s">
        <v>88</v>
      </c>
      <c r="D43">
        <v>6</v>
      </c>
      <c r="E43" t="s">
        <v>1</v>
      </c>
      <c r="H43" s="35">
        <v>-1.532</v>
      </c>
      <c r="I43" s="35">
        <v>-2.7720000000000002E-2</v>
      </c>
    </row>
    <row r="44" spans="1:9" x14ac:dyDescent="0.25">
      <c r="A44" t="s">
        <v>86</v>
      </c>
      <c r="B44">
        <v>2</v>
      </c>
      <c r="D44">
        <v>6</v>
      </c>
      <c r="E44" t="s">
        <v>2</v>
      </c>
      <c r="H44" s="35">
        <v>0.13308</v>
      </c>
      <c r="I44" s="35">
        <v>2.4072E-3</v>
      </c>
    </row>
    <row r="45" spans="1:9" x14ac:dyDescent="0.25">
      <c r="A45" t="s">
        <v>86</v>
      </c>
      <c r="B45">
        <v>2</v>
      </c>
      <c r="D45">
        <v>5</v>
      </c>
      <c r="E45" t="s">
        <v>0</v>
      </c>
      <c r="H45" s="35">
        <v>15.311999999999999</v>
      </c>
      <c r="I45" s="35">
        <v>0.27695999999999998</v>
      </c>
    </row>
    <row r="46" spans="1:9" x14ac:dyDescent="0.25">
      <c r="A46" t="s">
        <v>86</v>
      </c>
      <c r="B46">
        <v>2</v>
      </c>
      <c r="D46">
        <v>5</v>
      </c>
      <c r="E46" t="s">
        <v>1</v>
      </c>
      <c r="H46" s="35">
        <v>-1.2330000000000001</v>
      </c>
      <c r="I46" s="35">
        <v>-2.23E-2</v>
      </c>
    </row>
    <row r="47" spans="1:9" x14ac:dyDescent="0.25">
      <c r="A47" t="s">
        <v>86</v>
      </c>
      <c r="B47">
        <v>2</v>
      </c>
      <c r="D47">
        <v>5</v>
      </c>
      <c r="E47" t="s">
        <v>2</v>
      </c>
      <c r="H47" s="35">
        <v>0.10859000000000001</v>
      </c>
      <c r="I47" s="35">
        <v>1.9643E-3</v>
      </c>
    </row>
    <row r="48" spans="1:9" x14ac:dyDescent="0.25">
      <c r="A48" t="s">
        <v>86</v>
      </c>
      <c r="B48">
        <v>2</v>
      </c>
      <c r="D48">
        <v>4</v>
      </c>
      <c r="E48" t="s">
        <v>0</v>
      </c>
      <c r="H48" s="35">
        <v>11.631</v>
      </c>
      <c r="I48" s="35">
        <v>0.21037</v>
      </c>
    </row>
    <row r="49" spans="1:9" x14ac:dyDescent="0.25">
      <c r="A49" t="s">
        <v>86</v>
      </c>
      <c r="B49">
        <v>2</v>
      </c>
      <c r="D49">
        <v>4</v>
      </c>
      <c r="E49" t="s">
        <v>1</v>
      </c>
      <c r="H49" s="35">
        <v>-0.92769999999999997</v>
      </c>
      <c r="I49" s="35">
        <v>-1.678E-2</v>
      </c>
    </row>
    <row r="50" spans="1:9" x14ac:dyDescent="0.25">
      <c r="A50" t="s">
        <v>86</v>
      </c>
      <c r="B50">
        <v>2</v>
      </c>
      <c r="D50">
        <v>4</v>
      </c>
      <c r="E50" t="s">
        <v>2</v>
      </c>
      <c r="H50" s="35">
        <v>8.2376000000000005E-2</v>
      </c>
      <c r="I50" s="35">
        <v>1.49E-3</v>
      </c>
    </row>
    <row r="51" spans="1:9" x14ac:dyDescent="0.25">
      <c r="A51" t="s">
        <v>86</v>
      </c>
      <c r="B51">
        <v>2</v>
      </c>
      <c r="D51">
        <v>3</v>
      </c>
      <c r="E51" t="s">
        <v>0</v>
      </c>
      <c r="H51" s="35">
        <v>7.1973000000000003</v>
      </c>
      <c r="I51" s="35">
        <v>0.13017999999999999</v>
      </c>
    </row>
    <row r="52" spans="1:9" x14ac:dyDescent="0.25">
      <c r="A52" t="s">
        <v>86</v>
      </c>
      <c r="B52">
        <v>2</v>
      </c>
      <c r="D52">
        <v>3</v>
      </c>
      <c r="E52" t="s">
        <v>1</v>
      </c>
      <c r="H52" s="35">
        <v>-0.57469999999999999</v>
      </c>
      <c r="I52" s="35">
        <v>-1.04E-2</v>
      </c>
    </row>
    <row r="53" spans="1:9" x14ac:dyDescent="0.25">
      <c r="A53" t="s">
        <v>86</v>
      </c>
      <c r="B53">
        <v>2</v>
      </c>
      <c r="D53">
        <v>3</v>
      </c>
      <c r="E53" t="s">
        <v>2</v>
      </c>
      <c r="H53" s="35">
        <v>5.1485000000000003E-2</v>
      </c>
      <c r="I53" s="35">
        <v>9.3125E-4</v>
      </c>
    </row>
    <row r="54" spans="1:9" x14ac:dyDescent="0.25">
      <c r="A54" t="s">
        <v>86</v>
      </c>
      <c r="B54">
        <v>2</v>
      </c>
      <c r="D54">
        <v>2</v>
      </c>
      <c r="E54" t="s">
        <v>0</v>
      </c>
      <c r="H54" s="35">
        <v>2.9476</v>
      </c>
      <c r="I54" s="35">
        <v>5.3315000000000001E-2</v>
      </c>
    </row>
    <row r="55" spans="1:9" x14ac:dyDescent="0.25">
      <c r="A55" t="s">
        <v>86</v>
      </c>
      <c r="B55">
        <v>2</v>
      </c>
      <c r="D55">
        <v>2</v>
      </c>
      <c r="E55" t="s">
        <v>1</v>
      </c>
      <c r="H55" s="35">
        <v>-0.1721</v>
      </c>
      <c r="I55" s="35">
        <v>-3.1129999999999999E-3</v>
      </c>
    </row>
    <row r="56" spans="1:9" x14ac:dyDescent="0.25">
      <c r="A56" t="s">
        <v>86</v>
      </c>
      <c r="B56">
        <v>2</v>
      </c>
      <c r="D56">
        <v>2</v>
      </c>
      <c r="E56" t="s">
        <v>2</v>
      </c>
      <c r="H56" s="35">
        <v>1.6750000000000001E-2</v>
      </c>
      <c r="I56" s="35">
        <v>3.0297000000000001E-4</v>
      </c>
    </row>
    <row r="57" spans="1:9" x14ac:dyDescent="0.25">
      <c r="A57" t="s">
        <v>86</v>
      </c>
      <c r="B57">
        <v>2</v>
      </c>
      <c r="D57">
        <v>1</v>
      </c>
      <c r="E57" t="s">
        <v>0</v>
      </c>
      <c r="H57" s="35">
        <v>7.2193999999999994E-2</v>
      </c>
      <c r="I57" s="35">
        <v>1.3059E-3</v>
      </c>
    </row>
    <row r="58" spans="1:9" x14ac:dyDescent="0.25">
      <c r="A58" t="s">
        <v>86</v>
      </c>
      <c r="B58">
        <v>2</v>
      </c>
      <c r="D58">
        <v>1</v>
      </c>
      <c r="E58" t="s">
        <v>1</v>
      </c>
      <c r="H58" s="35">
        <v>-4.1009999999999996E-3</v>
      </c>
      <c r="I58" s="35">
        <v>-7.4179999999999998E-5</v>
      </c>
    </row>
    <row r="59" spans="1:9" x14ac:dyDescent="0.25">
      <c r="A59" t="s">
        <v>86</v>
      </c>
      <c r="B59">
        <v>2</v>
      </c>
      <c r="D59">
        <v>1</v>
      </c>
      <c r="E59" t="s">
        <v>2</v>
      </c>
      <c r="H59" s="35">
        <v>4.3797999999999998E-4</v>
      </c>
      <c r="I59" s="35">
        <v>7.9222000000000001E-6</v>
      </c>
    </row>
    <row r="60" spans="1:9" x14ac:dyDescent="0.25">
      <c r="A60" t="s">
        <v>86</v>
      </c>
      <c r="B60">
        <v>3</v>
      </c>
      <c r="E60" t="s">
        <v>89</v>
      </c>
      <c r="H60">
        <v>0.52410000000000001</v>
      </c>
      <c r="I60">
        <v>0.52410000000000001</v>
      </c>
    </row>
    <row r="61" spans="1:9" x14ac:dyDescent="0.25">
      <c r="A61" t="s">
        <v>86</v>
      </c>
      <c r="B61">
        <v>3</v>
      </c>
      <c r="E61" t="s">
        <v>90</v>
      </c>
      <c r="H61">
        <v>0.31</v>
      </c>
      <c r="I61">
        <v>0.502</v>
      </c>
    </row>
    <row r="62" spans="1:9" x14ac:dyDescent="0.25">
      <c r="A62" t="s">
        <v>86</v>
      </c>
      <c r="B62">
        <v>3</v>
      </c>
      <c r="C62">
        <v>0.52400000000000002</v>
      </c>
      <c r="D62">
        <v>6</v>
      </c>
      <c r="E62" t="s">
        <v>0</v>
      </c>
      <c r="H62" s="35">
        <v>-0.9415</v>
      </c>
      <c r="I62" s="35">
        <v>1.1974</v>
      </c>
    </row>
    <row r="63" spans="1:9" x14ac:dyDescent="0.25">
      <c r="A63" t="s">
        <v>86</v>
      </c>
      <c r="B63">
        <v>3</v>
      </c>
      <c r="D63">
        <v>6</v>
      </c>
      <c r="E63" t="s">
        <v>1</v>
      </c>
      <c r="H63" s="35">
        <v>1.4572000000000001</v>
      </c>
      <c r="I63" s="35">
        <v>-1.853</v>
      </c>
    </row>
    <row r="64" spans="1:9" x14ac:dyDescent="0.25">
      <c r="A64" t="s">
        <v>86</v>
      </c>
      <c r="B64">
        <v>3</v>
      </c>
      <c r="D64">
        <v>6</v>
      </c>
      <c r="E64" t="s">
        <v>2</v>
      </c>
      <c r="H64" s="35">
        <v>-0.1116</v>
      </c>
      <c r="I64" s="35">
        <v>0.14188000000000001</v>
      </c>
    </row>
    <row r="65" spans="1:9" x14ac:dyDescent="0.25">
      <c r="A65" t="s">
        <v>86</v>
      </c>
      <c r="B65">
        <v>3</v>
      </c>
      <c r="D65">
        <v>5</v>
      </c>
      <c r="E65" t="s">
        <v>0</v>
      </c>
      <c r="H65" s="35">
        <v>-0.79800000000000004</v>
      </c>
      <c r="I65" s="35">
        <v>1.0148999999999999</v>
      </c>
    </row>
    <row r="66" spans="1:9" x14ac:dyDescent="0.25">
      <c r="A66" t="s">
        <v>86</v>
      </c>
      <c r="B66">
        <v>3</v>
      </c>
      <c r="D66">
        <v>5</v>
      </c>
      <c r="E66" t="s">
        <v>1</v>
      </c>
      <c r="H66" s="35">
        <v>1.2326999999999999</v>
      </c>
      <c r="I66" s="35">
        <v>-1.5680000000000001</v>
      </c>
    </row>
    <row r="67" spans="1:9" x14ac:dyDescent="0.25">
      <c r="A67" t="s">
        <v>86</v>
      </c>
      <c r="B67">
        <v>3</v>
      </c>
      <c r="D67">
        <v>5</v>
      </c>
      <c r="E67" t="s">
        <v>2</v>
      </c>
      <c r="H67" s="35">
        <v>-9.4960000000000003E-2</v>
      </c>
      <c r="I67" s="35">
        <v>0.12078</v>
      </c>
    </row>
    <row r="68" spans="1:9" x14ac:dyDescent="0.25">
      <c r="A68" t="s">
        <v>86</v>
      </c>
      <c r="B68">
        <v>3</v>
      </c>
      <c r="D68">
        <v>4</v>
      </c>
      <c r="E68" t="s">
        <v>0</v>
      </c>
      <c r="H68" s="35">
        <v>-0.60370000000000001</v>
      </c>
      <c r="I68" s="35">
        <v>0.76780999999999999</v>
      </c>
    </row>
    <row r="69" spans="1:9" x14ac:dyDescent="0.25">
      <c r="A69" t="s">
        <v>86</v>
      </c>
      <c r="B69">
        <v>3</v>
      </c>
      <c r="D69">
        <v>4</v>
      </c>
      <c r="E69" t="s">
        <v>1</v>
      </c>
      <c r="H69" s="35">
        <v>0.92518</v>
      </c>
      <c r="I69" s="35">
        <v>-1.177</v>
      </c>
    </row>
    <row r="70" spans="1:9" x14ac:dyDescent="0.25">
      <c r="A70" t="s">
        <v>86</v>
      </c>
      <c r="B70">
        <v>3</v>
      </c>
      <c r="D70">
        <v>4</v>
      </c>
      <c r="E70" t="s">
        <v>2</v>
      </c>
      <c r="H70" s="35">
        <v>-7.1830000000000005E-2</v>
      </c>
      <c r="I70" s="35">
        <v>9.1358999999999996E-2</v>
      </c>
    </row>
    <row r="71" spans="1:9" x14ac:dyDescent="0.25">
      <c r="A71" t="s">
        <v>86</v>
      </c>
      <c r="B71">
        <v>3</v>
      </c>
      <c r="D71">
        <v>3</v>
      </c>
      <c r="E71" t="s">
        <v>0</v>
      </c>
      <c r="H71" s="35">
        <v>-0.37040000000000001</v>
      </c>
      <c r="I71" s="35">
        <v>0.47104000000000001</v>
      </c>
    </row>
    <row r="72" spans="1:9" x14ac:dyDescent="0.25">
      <c r="A72" t="s">
        <v>86</v>
      </c>
      <c r="B72">
        <v>3</v>
      </c>
      <c r="D72">
        <v>3</v>
      </c>
      <c r="E72" t="s">
        <v>1</v>
      </c>
      <c r="H72" s="35">
        <v>0.56111</v>
      </c>
      <c r="I72" s="35">
        <v>-0.71360000000000001</v>
      </c>
    </row>
    <row r="73" spans="1:9" x14ac:dyDescent="0.25">
      <c r="A73" t="s">
        <v>86</v>
      </c>
      <c r="B73">
        <v>3</v>
      </c>
      <c r="D73">
        <v>3</v>
      </c>
      <c r="E73" t="s">
        <v>2</v>
      </c>
      <c r="H73" s="35">
        <v>-4.3999999999999997E-2</v>
      </c>
      <c r="I73" s="35">
        <v>5.5964E-2</v>
      </c>
    </row>
    <row r="74" spans="1:9" x14ac:dyDescent="0.25">
      <c r="A74" t="s">
        <v>86</v>
      </c>
      <c r="B74">
        <v>3</v>
      </c>
      <c r="D74">
        <v>2</v>
      </c>
      <c r="E74" t="s">
        <v>0</v>
      </c>
      <c r="H74" s="35">
        <v>-0.14480000000000001</v>
      </c>
      <c r="I74" s="35">
        <v>0.18421000000000001</v>
      </c>
    </row>
    <row r="75" spans="1:9" x14ac:dyDescent="0.25">
      <c r="A75" t="s">
        <v>86</v>
      </c>
      <c r="B75">
        <v>3</v>
      </c>
      <c r="D75">
        <v>2</v>
      </c>
      <c r="E75" t="s">
        <v>1</v>
      </c>
      <c r="H75" s="35">
        <v>0.21962000000000001</v>
      </c>
      <c r="I75" s="35">
        <v>-0.27929999999999999</v>
      </c>
    </row>
    <row r="76" spans="1:9" x14ac:dyDescent="0.25">
      <c r="A76" t="s">
        <v>86</v>
      </c>
      <c r="B76">
        <v>3</v>
      </c>
      <c r="D76">
        <v>2</v>
      </c>
      <c r="E76" t="s">
        <v>2</v>
      </c>
      <c r="H76" s="35">
        <v>-1.7600000000000001E-2</v>
      </c>
      <c r="I76" s="35">
        <v>2.2377999999999999E-2</v>
      </c>
    </row>
    <row r="77" spans="1:9" x14ac:dyDescent="0.25">
      <c r="A77" t="s">
        <v>86</v>
      </c>
      <c r="B77">
        <v>3</v>
      </c>
      <c r="D77">
        <v>1</v>
      </c>
      <c r="E77" t="s">
        <v>0</v>
      </c>
      <c r="H77" s="35">
        <v>-3.1770000000000001E-3</v>
      </c>
      <c r="I77" s="35">
        <v>4.0400999999999996E-3</v>
      </c>
    </row>
    <row r="78" spans="1:9" x14ac:dyDescent="0.25">
      <c r="A78" t="s">
        <v>86</v>
      </c>
      <c r="B78">
        <v>3</v>
      </c>
      <c r="D78">
        <v>1</v>
      </c>
      <c r="E78" t="s">
        <v>1</v>
      </c>
      <c r="H78" s="35">
        <v>4.5125E-3</v>
      </c>
      <c r="I78" s="35">
        <v>-5.7390000000000002E-3</v>
      </c>
    </row>
    <row r="79" spans="1:9" x14ac:dyDescent="0.25">
      <c r="A79" t="s">
        <v>86</v>
      </c>
      <c r="B79">
        <v>3</v>
      </c>
      <c r="D79">
        <v>1</v>
      </c>
      <c r="E79" t="s">
        <v>2</v>
      </c>
      <c r="H79" s="35">
        <v>-3.792E-4</v>
      </c>
      <c r="I79" s="35">
        <v>4.8231000000000001E-4</v>
      </c>
    </row>
    <row r="80" spans="1:9" x14ac:dyDescent="0.25">
      <c r="A80" t="s">
        <v>86</v>
      </c>
      <c r="B80">
        <v>4</v>
      </c>
      <c r="E80" t="s">
        <v>89</v>
      </c>
      <c r="H80">
        <v>0.23150000000000001</v>
      </c>
      <c r="I80">
        <v>0.23150000000000001</v>
      </c>
    </row>
    <row r="81" spans="1:9" x14ac:dyDescent="0.25">
      <c r="A81" t="s">
        <v>86</v>
      </c>
      <c r="B81">
        <v>4</v>
      </c>
      <c r="E81" t="s">
        <v>90</v>
      </c>
      <c r="H81">
        <v>0</v>
      </c>
      <c r="I81">
        <v>10.050000000000001</v>
      </c>
    </row>
    <row r="82" spans="1:9" x14ac:dyDescent="0.25">
      <c r="A82" t="s">
        <v>86</v>
      </c>
      <c r="B82">
        <v>4</v>
      </c>
      <c r="C82">
        <v>0.23200000000000001</v>
      </c>
      <c r="D82">
        <v>6</v>
      </c>
      <c r="E82" t="s">
        <v>0</v>
      </c>
      <c r="H82" s="35">
        <v>-1.262E-4</v>
      </c>
      <c r="I82" s="35">
        <v>3.0338E-2</v>
      </c>
    </row>
    <row r="83" spans="1:9" x14ac:dyDescent="0.25">
      <c r="A83" t="s">
        <v>86</v>
      </c>
      <c r="B83">
        <v>4</v>
      </c>
      <c r="D83">
        <v>6</v>
      </c>
      <c r="E83" t="s">
        <v>1</v>
      </c>
      <c r="H83" s="35">
        <v>4.8983000000000004E-3</v>
      </c>
      <c r="I83" s="35">
        <v>-1.177</v>
      </c>
    </row>
    <row r="84" spans="1:9" x14ac:dyDescent="0.25">
      <c r="A84" t="s">
        <v>86</v>
      </c>
      <c r="B84">
        <v>4</v>
      </c>
      <c r="D84">
        <v>6</v>
      </c>
      <c r="E84" t="s">
        <v>2</v>
      </c>
      <c r="H84" s="35">
        <v>-1.1440000000000001E-5</v>
      </c>
      <c r="I84" s="35">
        <v>2.7485999999999999E-3</v>
      </c>
    </row>
    <row r="85" spans="1:9" x14ac:dyDescent="0.25">
      <c r="A85" t="s">
        <v>86</v>
      </c>
      <c r="B85">
        <v>4</v>
      </c>
      <c r="D85">
        <v>5</v>
      </c>
      <c r="E85" t="s">
        <v>0</v>
      </c>
      <c r="H85" s="35">
        <v>1.2842999999999999E-4</v>
      </c>
      <c r="I85" s="35">
        <v>-3.0859999999999999E-2</v>
      </c>
    </row>
    <row r="86" spans="1:9" x14ac:dyDescent="0.25">
      <c r="A86" t="s">
        <v>86</v>
      </c>
      <c r="B86">
        <v>4</v>
      </c>
      <c r="D86">
        <v>5</v>
      </c>
      <c r="E86" t="s">
        <v>1</v>
      </c>
      <c r="H86" s="35">
        <v>1.0044000000000001E-5</v>
      </c>
      <c r="I86" s="35">
        <v>-2.4139999999999999E-3</v>
      </c>
    </row>
    <row r="87" spans="1:9" x14ac:dyDescent="0.25">
      <c r="A87" t="s">
        <v>86</v>
      </c>
      <c r="B87">
        <v>4</v>
      </c>
      <c r="D87">
        <v>5</v>
      </c>
      <c r="E87" t="s">
        <v>2</v>
      </c>
      <c r="H87" s="35">
        <v>1.4386000000000001E-5</v>
      </c>
      <c r="I87" s="35">
        <v>-3.457E-3</v>
      </c>
    </row>
    <row r="88" spans="1:9" x14ac:dyDescent="0.25">
      <c r="A88" t="s">
        <v>86</v>
      </c>
      <c r="B88">
        <v>4</v>
      </c>
      <c r="D88">
        <v>4</v>
      </c>
      <c r="E88" t="s">
        <v>0</v>
      </c>
      <c r="H88" s="35">
        <v>2.8189000000000003E-4</v>
      </c>
      <c r="I88" s="35">
        <v>-6.7750000000000005E-2</v>
      </c>
    </row>
    <row r="89" spans="1:9" x14ac:dyDescent="0.25">
      <c r="A89" t="s">
        <v>86</v>
      </c>
      <c r="B89">
        <v>4</v>
      </c>
      <c r="D89">
        <v>4</v>
      </c>
      <c r="E89" t="s">
        <v>1</v>
      </c>
      <c r="H89" s="35">
        <v>-3.8739999999999998E-3</v>
      </c>
      <c r="I89" s="35">
        <v>0.93100000000000005</v>
      </c>
    </row>
    <row r="90" spans="1:9" x14ac:dyDescent="0.25">
      <c r="A90" t="s">
        <v>86</v>
      </c>
      <c r="B90">
        <v>4</v>
      </c>
      <c r="D90">
        <v>4</v>
      </c>
      <c r="E90" t="s">
        <v>2</v>
      </c>
      <c r="H90" s="35">
        <v>2.9556999999999998E-5</v>
      </c>
      <c r="I90" s="35">
        <v>-7.1029999999999999E-3</v>
      </c>
    </row>
    <row r="91" spans="1:9" x14ac:dyDescent="0.25">
      <c r="A91" t="s">
        <v>86</v>
      </c>
      <c r="B91">
        <v>4</v>
      </c>
      <c r="D91">
        <v>3</v>
      </c>
      <c r="E91" t="s">
        <v>0</v>
      </c>
      <c r="H91" s="35">
        <v>2.4652000000000002E-4</v>
      </c>
      <c r="I91" s="35">
        <v>-5.9240000000000001E-2</v>
      </c>
    </row>
    <row r="92" spans="1:9" x14ac:dyDescent="0.25">
      <c r="A92" t="s">
        <v>86</v>
      </c>
      <c r="B92">
        <v>4</v>
      </c>
      <c r="D92">
        <v>3</v>
      </c>
      <c r="E92" t="s">
        <v>1</v>
      </c>
      <c r="H92" s="35">
        <v>-4.5799999999999999E-3</v>
      </c>
      <c r="I92" s="35">
        <v>1.1007</v>
      </c>
    </row>
    <row r="93" spans="1:9" x14ac:dyDescent="0.25">
      <c r="A93" t="s">
        <v>86</v>
      </c>
      <c r="B93">
        <v>4</v>
      </c>
      <c r="D93">
        <v>3</v>
      </c>
      <c r="E93" t="s">
        <v>2</v>
      </c>
      <c r="H93" s="35">
        <v>2.5422000000000002E-5</v>
      </c>
      <c r="I93" s="35">
        <v>-6.1089999999999998E-3</v>
      </c>
    </row>
    <row r="94" spans="1:9" x14ac:dyDescent="0.25">
      <c r="A94" t="s">
        <v>86</v>
      </c>
      <c r="B94">
        <v>4</v>
      </c>
      <c r="D94">
        <v>2</v>
      </c>
      <c r="E94" t="s">
        <v>0</v>
      </c>
      <c r="H94" s="35">
        <v>8.9714000000000002E-5</v>
      </c>
      <c r="I94" s="35">
        <v>-2.1559999999999999E-2</v>
      </c>
    </row>
    <row r="95" spans="1:9" x14ac:dyDescent="0.25">
      <c r="A95" t="s">
        <v>86</v>
      </c>
      <c r="B95">
        <v>4</v>
      </c>
      <c r="D95">
        <v>2</v>
      </c>
      <c r="E95" t="s">
        <v>1</v>
      </c>
      <c r="H95" s="35">
        <v>-2.4380000000000001E-3</v>
      </c>
      <c r="I95" s="35">
        <v>0.58592999999999995</v>
      </c>
    </row>
    <row r="96" spans="1:9" x14ac:dyDescent="0.25">
      <c r="A96" t="s">
        <v>86</v>
      </c>
      <c r="B96">
        <v>4</v>
      </c>
      <c r="D96">
        <v>2</v>
      </c>
      <c r="E96" t="s">
        <v>2</v>
      </c>
      <c r="H96" s="35">
        <v>8.9663999999999994E-6</v>
      </c>
      <c r="I96" s="35">
        <v>-2.1549999999999998E-3</v>
      </c>
    </row>
    <row r="97" spans="1:9" x14ac:dyDescent="0.25">
      <c r="A97" t="s">
        <v>86</v>
      </c>
      <c r="B97">
        <v>4</v>
      </c>
      <c r="D97">
        <v>1</v>
      </c>
      <c r="E97" t="s">
        <v>0</v>
      </c>
      <c r="H97" s="35">
        <v>-4.9969999999999995E-7</v>
      </c>
      <c r="I97" s="35">
        <v>1.2010000000000001E-4</v>
      </c>
    </row>
    <row r="98" spans="1:9" x14ac:dyDescent="0.25">
      <c r="A98" t="s">
        <v>86</v>
      </c>
      <c r="B98">
        <v>4</v>
      </c>
      <c r="D98">
        <v>1</v>
      </c>
      <c r="E98" t="s">
        <v>1</v>
      </c>
      <c r="H98" s="35">
        <v>-7.4530000000000006E-5</v>
      </c>
      <c r="I98" s="35">
        <v>1.7911E-2</v>
      </c>
    </row>
    <row r="99" spans="1:9" x14ac:dyDescent="0.25">
      <c r="A99" t="s">
        <v>86</v>
      </c>
      <c r="B99">
        <v>4</v>
      </c>
      <c r="D99">
        <v>1</v>
      </c>
      <c r="E99" t="s">
        <v>2</v>
      </c>
      <c r="H99" s="35">
        <v>-8.7789999999999994E-8</v>
      </c>
      <c r="I99" s="35">
        <v>2.1097000000000001E-5</v>
      </c>
    </row>
    <row r="100" spans="1:9" x14ac:dyDescent="0.25">
      <c r="A100" t="s">
        <v>86</v>
      </c>
      <c r="B100">
        <v>5</v>
      </c>
      <c r="E100" t="s">
        <v>89</v>
      </c>
      <c r="H100">
        <v>0.2117</v>
      </c>
      <c r="I100">
        <v>0.2117</v>
      </c>
    </row>
    <row r="101" spans="1:9" x14ac:dyDescent="0.25">
      <c r="A101" t="s">
        <v>86</v>
      </c>
      <c r="B101">
        <v>5</v>
      </c>
      <c r="E101" t="s">
        <v>90</v>
      </c>
      <c r="H101">
        <v>10.175000000000001</v>
      </c>
      <c r="I101">
        <v>0</v>
      </c>
    </row>
    <row r="102" spans="1:9" x14ac:dyDescent="0.25">
      <c r="A102" t="s">
        <v>86</v>
      </c>
      <c r="B102">
        <v>5</v>
      </c>
      <c r="C102">
        <v>0.21199999999999999</v>
      </c>
      <c r="D102">
        <v>6</v>
      </c>
      <c r="E102" t="s">
        <v>0</v>
      </c>
      <c r="H102" s="35">
        <v>-0.98619999999999997</v>
      </c>
      <c r="I102" s="35">
        <v>-5.4079999999999996E-3</v>
      </c>
    </row>
    <row r="103" spans="1:9" x14ac:dyDescent="0.25">
      <c r="A103" t="s">
        <v>86</v>
      </c>
      <c r="B103">
        <v>5</v>
      </c>
      <c r="D103">
        <v>6</v>
      </c>
      <c r="E103" t="s">
        <v>1</v>
      </c>
      <c r="H103" s="35">
        <v>4.5733000000000003E-2</v>
      </c>
      <c r="I103" s="35">
        <v>2.5080000000000002E-4</v>
      </c>
    </row>
    <row r="104" spans="1:9" x14ac:dyDescent="0.25">
      <c r="A104" t="s">
        <v>86</v>
      </c>
      <c r="B104">
        <v>5</v>
      </c>
      <c r="D104">
        <v>6</v>
      </c>
      <c r="E104" t="s">
        <v>2</v>
      </c>
      <c r="H104" s="35">
        <v>-3.7810000000000001E-3</v>
      </c>
      <c r="I104" s="35">
        <v>-2.0740000000000001E-5</v>
      </c>
    </row>
    <row r="105" spans="1:9" x14ac:dyDescent="0.25">
      <c r="A105" t="s">
        <v>86</v>
      </c>
      <c r="B105">
        <v>5</v>
      </c>
      <c r="D105">
        <v>5</v>
      </c>
      <c r="E105" t="s">
        <v>0</v>
      </c>
      <c r="H105" s="35">
        <v>-4.7230000000000001E-2</v>
      </c>
      <c r="I105" s="35">
        <v>-2.5900000000000001E-4</v>
      </c>
    </row>
    <row r="106" spans="1:9" x14ac:dyDescent="0.25">
      <c r="A106" t="s">
        <v>86</v>
      </c>
      <c r="B106">
        <v>5</v>
      </c>
      <c r="D106">
        <v>5</v>
      </c>
      <c r="E106" t="s">
        <v>1</v>
      </c>
      <c r="H106" s="35">
        <v>-2.271E-3</v>
      </c>
      <c r="I106" s="35">
        <v>-1.2449999999999999E-5</v>
      </c>
    </row>
    <row r="107" spans="1:9" x14ac:dyDescent="0.25">
      <c r="A107" t="s">
        <v>86</v>
      </c>
      <c r="B107">
        <v>5</v>
      </c>
      <c r="D107">
        <v>5</v>
      </c>
      <c r="E107" t="s">
        <v>2</v>
      </c>
      <c r="H107" s="35">
        <v>8.7993999999999998E-5</v>
      </c>
      <c r="I107" s="35">
        <v>4.8256E-7</v>
      </c>
    </row>
    <row r="108" spans="1:9" x14ac:dyDescent="0.25">
      <c r="A108" t="s">
        <v>86</v>
      </c>
      <c r="B108">
        <v>5</v>
      </c>
      <c r="D108">
        <v>4</v>
      </c>
      <c r="E108" t="s">
        <v>0</v>
      </c>
      <c r="H108" s="35">
        <v>0.71991000000000005</v>
      </c>
      <c r="I108" s="35">
        <v>3.9480000000000001E-3</v>
      </c>
    </row>
    <row r="109" spans="1:9" x14ac:dyDescent="0.25">
      <c r="A109" t="s">
        <v>86</v>
      </c>
      <c r="B109">
        <v>5</v>
      </c>
      <c r="D109">
        <v>4</v>
      </c>
      <c r="E109" t="s">
        <v>1</v>
      </c>
      <c r="H109" s="35">
        <v>-2.699E-2</v>
      </c>
      <c r="I109" s="35">
        <v>-1.4799999999999999E-4</v>
      </c>
    </row>
    <row r="110" spans="1:9" x14ac:dyDescent="0.25">
      <c r="A110" t="s">
        <v>86</v>
      </c>
      <c r="B110">
        <v>5</v>
      </c>
      <c r="D110">
        <v>4</v>
      </c>
      <c r="E110" t="s">
        <v>2</v>
      </c>
      <c r="H110" s="35">
        <v>2.2276000000000002E-3</v>
      </c>
      <c r="I110" s="35">
        <v>1.2216E-5</v>
      </c>
    </row>
    <row r="111" spans="1:9" x14ac:dyDescent="0.25">
      <c r="A111" t="s">
        <v>86</v>
      </c>
      <c r="B111">
        <v>5</v>
      </c>
      <c r="D111">
        <v>3</v>
      </c>
      <c r="E111" t="s">
        <v>0</v>
      </c>
      <c r="H111" s="35">
        <v>0.87860000000000005</v>
      </c>
      <c r="I111" s="35">
        <v>4.8183000000000002E-3</v>
      </c>
    </row>
    <row r="112" spans="1:9" x14ac:dyDescent="0.25">
      <c r="A112" t="s">
        <v>86</v>
      </c>
      <c r="B112">
        <v>5</v>
      </c>
      <c r="D112">
        <v>3</v>
      </c>
      <c r="E112" t="s">
        <v>1</v>
      </c>
      <c r="H112" s="35">
        <v>-1.925E-2</v>
      </c>
      <c r="I112" s="35">
        <v>-1.055E-4</v>
      </c>
    </row>
    <row r="113" spans="1:9" x14ac:dyDescent="0.25">
      <c r="A113" t="s">
        <v>86</v>
      </c>
      <c r="B113">
        <v>5</v>
      </c>
      <c r="D113">
        <v>3</v>
      </c>
      <c r="E113" t="s">
        <v>2</v>
      </c>
      <c r="H113" s="35">
        <v>1.7627000000000001E-3</v>
      </c>
      <c r="I113" s="35">
        <v>9.6665999999999999E-6</v>
      </c>
    </row>
    <row r="114" spans="1:9" x14ac:dyDescent="0.25">
      <c r="A114" t="s">
        <v>86</v>
      </c>
      <c r="B114">
        <v>5</v>
      </c>
      <c r="D114">
        <v>2</v>
      </c>
      <c r="E114" t="s">
        <v>0</v>
      </c>
      <c r="H114" s="35">
        <v>0.47372999999999998</v>
      </c>
      <c r="I114" s="35">
        <v>2.598E-3</v>
      </c>
    </row>
    <row r="115" spans="1:9" x14ac:dyDescent="0.25">
      <c r="A115" t="s">
        <v>86</v>
      </c>
      <c r="B115">
        <v>5</v>
      </c>
      <c r="D115">
        <v>2</v>
      </c>
      <c r="E115" t="s">
        <v>1</v>
      </c>
      <c r="H115" s="35">
        <v>-1.841E-3</v>
      </c>
      <c r="I115" s="35">
        <v>-1.01E-5</v>
      </c>
    </row>
    <row r="116" spans="1:9" x14ac:dyDescent="0.25">
      <c r="A116" t="s">
        <v>86</v>
      </c>
      <c r="B116">
        <v>5</v>
      </c>
      <c r="D116">
        <v>2</v>
      </c>
      <c r="E116" t="s">
        <v>2</v>
      </c>
      <c r="H116" s="35">
        <v>3.3855000000000002E-4</v>
      </c>
      <c r="I116" s="35">
        <v>1.8565999999999999E-6</v>
      </c>
    </row>
    <row r="117" spans="1:9" x14ac:dyDescent="0.25">
      <c r="A117" t="s">
        <v>86</v>
      </c>
      <c r="B117">
        <v>5</v>
      </c>
      <c r="D117">
        <v>1</v>
      </c>
      <c r="E117" t="s">
        <v>0</v>
      </c>
      <c r="H117" s="35">
        <v>1.1237E-2</v>
      </c>
      <c r="I117" s="35">
        <v>6.1626999999999998E-5</v>
      </c>
    </row>
    <row r="118" spans="1:9" x14ac:dyDescent="0.25">
      <c r="A118" t="s">
        <v>86</v>
      </c>
      <c r="B118">
        <v>5</v>
      </c>
      <c r="D118">
        <v>1</v>
      </c>
      <c r="E118" t="s">
        <v>1</v>
      </c>
      <c r="H118" s="35">
        <v>2.1024999999999999E-4</v>
      </c>
      <c r="I118" s="35">
        <v>1.153E-6</v>
      </c>
    </row>
    <row r="119" spans="1:9" x14ac:dyDescent="0.25">
      <c r="A119" t="s">
        <v>86</v>
      </c>
      <c r="B119">
        <v>5</v>
      </c>
      <c r="D119">
        <v>1</v>
      </c>
      <c r="E119" t="s">
        <v>2</v>
      </c>
      <c r="H119" s="35">
        <v>-8.602E-6</v>
      </c>
      <c r="I119" s="35">
        <v>-4.7180000000000003E-8</v>
      </c>
    </row>
    <row r="120" spans="1:9" x14ac:dyDescent="0.25">
      <c r="A120" t="s">
        <v>86</v>
      </c>
      <c r="B120">
        <v>6</v>
      </c>
      <c r="E120" t="s">
        <v>89</v>
      </c>
      <c r="H120">
        <v>0.1797</v>
      </c>
      <c r="I120">
        <v>0.1797</v>
      </c>
    </row>
    <row r="121" spans="1:9" x14ac:dyDescent="0.25">
      <c r="A121" t="s">
        <v>86</v>
      </c>
      <c r="B121">
        <v>6</v>
      </c>
      <c r="E121" t="s">
        <v>90</v>
      </c>
      <c r="H121">
        <v>0.01</v>
      </c>
      <c r="I121">
        <v>2.9000000000000001E-2</v>
      </c>
    </row>
    <row r="122" spans="1:9" x14ac:dyDescent="0.25">
      <c r="A122" t="s">
        <v>86</v>
      </c>
      <c r="B122">
        <v>6</v>
      </c>
      <c r="C122">
        <v>0.18</v>
      </c>
      <c r="D122">
        <v>6</v>
      </c>
      <c r="E122" t="s">
        <v>0</v>
      </c>
      <c r="H122" s="35">
        <v>2.2957999999999999E-2</v>
      </c>
      <c r="I122" s="35">
        <v>-3.9120000000000002E-2</v>
      </c>
    </row>
    <row r="123" spans="1:9" x14ac:dyDescent="0.25">
      <c r="A123" t="s">
        <v>86</v>
      </c>
      <c r="B123">
        <v>6</v>
      </c>
      <c r="D123">
        <v>6</v>
      </c>
      <c r="E123" t="s">
        <v>1</v>
      </c>
      <c r="H123" s="35">
        <v>-3.4070000000000003E-2</v>
      </c>
      <c r="I123" s="35">
        <v>5.8056999999999997E-2</v>
      </c>
    </row>
    <row r="124" spans="1:9" x14ac:dyDescent="0.25">
      <c r="A124" t="s">
        <v>86</v>
      </c>
      <c r="B124">
        <v>6</v>
      </c>
      <c r="D124">
        <v>6</v>
      </c>
      <c r="E124" t="s">
        <v>2</v>
      </c>
      <c r="H124" s="35">
        <v>2.5741000000000002E-3</v>
      </c>
      <c r="I124" s="35">
        <v>-4.3860000000000001E-3</v>
      </c>
    </row>
    <row r="125" spans="1:9" x14ac:dyDescent="0.25">
      <c r="A125" t="s">
        <v>86</v>
      </c>
      <c r="B125">
        <v>6</v>
      </c>
      <c r="D125">
        <v>5</v>
      </c>
      <c r="E125" t="s">
        <v>0</v>
      </c>
      <c r="H125" s="35">
        <v>1.4760999999999999E-3</v>
      </c>
      <c r="I125" s="35">
        <v>-2.5149999999999999E-3</v>
      </c>
    </row>
    <row r="126" spans="1:9" x14ac:dyDescent="0.25">
      <c r="A126" t="s">
        <v>86</v>
      </c>
      <c r="B126">
        <v>6</v>
      </c>
      <c r="D126">
        <v>5</v>
      </c>
      <c r="E126" t="s">
        <v>1</v>
      </c>
      <c r="H126" s="35">
        <v>-1.6689999999999999E-3</v>
      </c>
      <c r="I126" s="35">
        <v>2.8446999999999999E-3</v>
      </c>
    </row>
    <row r="127" spans="1:9" x14ac:dyDescent="0.25">
      <c r="A127" t="s">
        <v>86</v>
      </c>
      <c r="B127">
        <v>6</v>
      </c>
      <c r="D127">
        <v>5</v>
      </c>
      <c r="E127" t="s">
        <v>2</v>
      </c>
      <c r="H127" s="35">
        <v>1.8510999999999999E-4</v>
      </c>
      <c r="I127" s="35">
        <v>-3.1540000000000002E-4</v>
      </c>
    </row>
    <row r="128" spans="1:9" x14ac:dyDescent="0.25">
      <c r="A128" t="s">
        <v>86</v>
      </c>
      <c r="B128">
        <v>6</v>
      </c>
      <c r="D128">
        <v>4</v>
      </c>
      <c r="E128" t="s">
        <v>0</v>
      </c>
      <c r="H128" s="35">
        <v>-1.5679999999999999E-2</v>
      </c>
      <c r="I128" s="35">
        <v>2.6719E-2</v>
      </c>
    </row>
    <row r="129" spans="1:9" x14ac:dyDescent="0.25">
      <c r="A129" t="s">
        <v>86</v>
      </c>
      <c r="B129">
        <v>6</v>
      </c>
      <c r="D129">
        <v>4</v>
      </c>
      <c r="E129" t="s">
        <v>1</v>
      </c>
      <c r="H129" s="35">
        <v>2.4059000000000001E-2</v>
      </c>
      <c r="I129" s="35">
        <v>-4.1000000000000002E-2</v>
      </c>
    </row>
    <row r="130" spans="1:9" x14ac:dyDescent="0.25">
      <c r="A130" t="s">
        <v>86</v>
      </c>
      <c r="B130">
        <v>6</v>
      </c>
      <c r="D130">
        <v>4</v>
      </c>
      <c r="E130" t="s">
        <v>2</v>
      </c>
      <c r="H130" s="35">
        <v>-1.7669999999999999E-3</v>
      </c>
      <c r="I130" s="35">
        <v>3.0103999999999999E-3</v>
      </c>
    </row>
    <row r="131" spans="1:9" x14ac:dyDescent="0.25">
      <c r="A131" t="s">
        <v>86</v>
      </c>
      <c r="B131">
        <v>6</v>
      </c>
      <c r="D131">
        <v>3</v>
      </c>
      <c r="E131" t="s">
        <v>0</v>
      </c>
      <c r="H131" s="35">
        <v>-1.873E-2</v>
      </c>
      <c r="I131" s="35">
        <v>3.1920999999999998E-2</v>
      </c>
    </row>
    <row r="132" spans="1:9" x14ac:dyDescent="0.25">
      <c r="A132" t="s">
        <v>86</v>
      </c>
      <c r="B132">
        <v>6</v>
      </c>
      <c r="D132">
        <v>3</v>
      </c>
      <c r="E132" t="s">
        <v>1</v>
      </c>
      <c r="H132" s="35">
        <v>2.852E-2</v>
      </c>
      <c r="I132" s="35">
        <v>-4.8599999999999997E-2</v>
      </c>
    </row>
    <row r="133" spans="1:9" x14ac:dyDescent="0.25">
      <c r="A133" t="s">
        <v>86</v>
      </c>
      <c r="B133">
        <v>6</v>
      </c>
      <c r="D133">
        <v>3</v>
      </c>
      <c r="E133" t="s">
        <v>2</v>
      </c>
      <c r="H133" s="35">
        <v>-2.1549999999999998E-3</v>
      </c>
      <c r="I133" s="35">
        <v>3.6725E-3</v>
      </c>
    </row>
    <row r="134" spans="1:9" x14ac:dyDescent="0.25">
      <c r="A134" t="s">
        <v>86</v>
      </c>
      <c r="B134">
        <v>6</v>
      </c>
      <c r="D134">
        <v>2</v>
      </c>
      <c r="E134" t="s">
        <v>0</v>
      </c>
      <c r="H134" s="35">
        <v>-9.6369999999999997E-3</v>
      </c>
      <c r="I134" s="35">
        <v>1.6421000000000002E-2</v>
      </c>
    </row>
    <row r="135" spans="1:9" x14ac:dyDescent="0.25">
      <c r="A135" t="s">
        <v>86</v>
      </c>
      <c r="B135">
        <v>6</v>
      </c>
      <c r="D135">
        <v>2</v>
      </c>
      <c r="E135" t="s">
        <v>1</v>
      </c>
      <c r="H135" s="35">
        <v>1.46E-2</v>
      </c>
      <c r="I135" s="35">
        <v>-2.4879999999999999E-2</v>
      </c>
    </row>
    <row r="136" spans="1:9" x14ac:dyDescent="0.25">
      <c r="A136" t="s">
        <v>86</v>
      </c>
      <c r="B136">
        <v>6</v>
      </c>
      <c r="D136">
        <v>2</v>
      </c>
      <c r="E136" t="s">
        <v>2</v>
      </c>
      <c r="H136" s="35">
        <v>-1.1329999999999999E-3</v>
      </c>
      <c r="I136" s="35">
        <v>1.9308999999999999E-3</v>
      </c>
    </row>
    <row r="137" spans="1:9" x14ac:dyDescent="0.25">
      <c r="A137" t="s">
        <v>86</v>
      </c>
      <c r="B137">
        <v>6</v>
      </c>
      <c r="D137">
        <v>1</v>
      </c>
      <c r="E137" t="s">
        <v>0</v>
      </c>
      <c r="H137" s="35">
        <v>-1.918E-4</v>
      </c>
      <c r="I137" s="35">
        <v>3.2684000000000001E-4</v>
      </c>
    </row>
    <row r="138" spans="1:9" x14ac:dyDescent="0.25">
      <c r="A138" t="s">
        <v>86</v>
      </c>
      <c r="B138">
        <v>6</v>
      </c>
      <c r="D138">
        <v>1</v>
      </c>
      <c r="E138" t="s">
        <v>1</v>
      </c>
      <c r="H138" s="35">
        <v>2.7280000000000002E-4</v>
      </c>
      <c r="I138" s="35">
        <v>-4.6480000000000002E-4</v>
      </c>
    </row>
    <row r="139" spans="1:9" x14ac:dyDescent="0.25">
      <c r="A139" t="s">
        <v>86</v>
      </c>
      <c r="B139">
        <v>6</v>
      </c>
      <c r="D139">
        <v>1</v>
      </c>
      <c r="E139" t="s">
        <v>2</v>
      </c>
      <c r="H139" s="35">
        <v>-2.3289999999999999E-5</v>
      </c>
      <c r="I139" s="35">
        <v>3.9682999999999999E-5</v>
      </c>
    </row>
    <row r="140" spans="1:9" x14ac:dyDescent="0.25">
      <c r="A140" t="s">
        <v>86</v>
      </c>
      <c r="B140">
        <v>7</v>
      </c>
      <c r="E140" t="s">
        <v>89</v>
      </c>
      <c r="H140">
        <v>0.12870000000000001</v>
      </c>
      <c r="I140">
        <v>0.12870000000000001</v>
      </c>
    </row>
    <row r="141" spans="1:9" x14ac:dyDescent="0.25">
      <c r="A141" t="s">
        <v>86</v>
      </c>
      <c r="B141">
        <v>7</v>
      </c>
      <c r="E141" t="s">
        <v>90</v>
      </c>
      <c r="H141">
        <v>0</v>
      </c>
      <c r="I141">
        <v>4.1390000000000002</v>
      </c>
    </row>
    <row r="142" spans="1:9" x14ac:dyDescent="0.25">
      <c r="A142" t="s">
        <v>86</v>
      </c>
      <c r="B142">
        <v>7</v>
      </c>
      <c r="C142">
        <v>0.129</v>
      </c>
      <c r="D142">
        <v>6</v>
      </c>
      <c r="E142" t="s">
        <v>0</v>
      </c>
      <c r="H142" s="35">
        <v>-3.337E-6</v>
      </c>
      <c r="I142" s="35">
        <v>1.4478E-2</v>
      </c>
    </row>
    <row r="143" spans="1:9" x14ac:dyDescent="0.25">
      <c r="A143" t="s">
        <v>86</v>
      </c>
      <c r="B143">
        <v>7</v>
      </c>
      <c r="D143">
        <v>6</v>
      </c>
      <c r="E143" t="s">
        <v>1</v>
      </c>
      <c r="H143" s="35">
        <v>-3.5790000000000001E-5</v>
      </c>
      <c r="I143" s="35">
        <v>0.15529999999999999</v>
      </c>
    </row>
    <row r="144" spans="1:9" x14ac:dyDescent="0.25">
      <c r="A144" t="s">
        <v>86</v>
      </c>
      <c r="B144">
        <v>7</v>
      </c>
      <c r="D144">
        <v>6</v>
      </c>
      <c r="E144" t="s">
        <v>2</v>
      </c>
      <c r="H144" s="35">
        <v>-3.7380000000000003E-7</v>
      </c>
      <c r="I144" s="35">
        <v>1.622E-3</v>
      </c>
    </row>
    <row r="145" spans="1:9" x14ac:dyDescent="0.25">
      <c r="A145" t="s">
        <v>86</v>
      </c>
      <c r="B145">
        <v>7</v>
      </c>
      <c r="D145">
        <v>5</v>
      </c>
      <c r="E145" t="s">
        <v>0</v>
      </c>
      <c r="H145" s="35">
        <v>-3.9869999999999999E-7</v>
      </c>
      <c r="I145" s="35">
        <v>1.73E-3</v>
      </c>
    </row>
    <row r="146" spans="1:9" x14ac:dyDescent="0.25">
      <c r="A146" t="s">
        <v>86</v>
      </c>
      <c r="B146">
        <v>7</v>
      </c>
      <c r="D146">
        <v>5</v>
      </c>
      <c r="E146" t="s">
        <v>1</v>
      </c>
      <c r="H146" s="35">
        <v>4.7463000000000003E-5</v>
      </c>
      <c r="I146" s="35">
        <v>-0.2059</v>
      </c>
    </row>
    <row r="147" spans="1:9" x14ac:dyDescent="0.25">
      <c r="A147" t="s">
        <v>86</v>
      </c>
      <c r="B147">
        <v>7</v>
      </c>
      <c r="D147">
        <v>5</v>
      </c>
      <c r="E147" t="s">
        <v>2</v>
      </c>
      <c r="H147" s="35">
        <v>-4.1040000000000002E-8</v>
      </c>
      <c r="I147" s="35">
        <v>1.7804E-4</v>
      </c>
    </row>
    <row r="148" spans="1:9" x14ac:dyDescent="0.25">
      <c r="A148" t="s">
        <v>86</v>
      </c>
      <c r="B148">
        <v>7</v>
      </c>
      <c r="D148">
        <v>4</v>
      </c>
      <c r="E148" t="s">
        <v>0</v>
      </c>
      <c r="H148" s="35">
        <v>1.6564999999999999E-6</v>
      </c>
      <c r="I148" s="35">
        <v>-7.1869999999999998E-3</v>
      </c>
    </row>
    <row r="149" spans="1:9" x14ac:dyDescent="0.25">
      <c r="A149" t="s">
        <v>86</v>
      </c>
      <c r="B149">
        <v>7</v>
      </c>
      <c r="D149">
        <v>4</v>
      </c>
      <c r="E149" t="s">
        <v>1</v>
      </c>
      <c r="H149" s="35">
        <v>2.9708000000000001E-5</v>
      </c>
      <c r="I149" s="35">
        <v>-0.12889999999999999</v>
      </c>
    </row>
    <row r="150" spans="1:9" x14ac:dyDescent="0.25">
      <c r="A150" t="s">
        <v>86</v>
      </c>
      <c r="B150">
        <v>7</v>
      </c>
      <c r="D150">
        <v>4</v>
      </c>
      <c r="E150" t="s">
        <v>2</v>
      </c>
      <c r="H150" s="35">
        <v>1.896E-7</v>
      </c>
      <c r="I150" s="35">
        <v>-8.2260000000000005E-4</v>
      </c>
    </row>
    <row r="151" spans="1:9" x14ac:dyDescent="0.25">
      <c r="A151" t="s">
        <v>86</v>
      </c>
      <c r="B151">
        <v>7</v>
      </c>
      <c r="D151">
        <v>3</v>
      </c>
      <c r="E151" t="s">
        <v>0</v>
      </c>
      <c r="H151" s="35">
        <v>1.1373999999999999E-6</v>
      </c>
      <c r="I151" s="35">
        <v>-4.9350000000000002E-3</v>
      </c>
    </row>
    <row r="152" spans="1:9" x14ac:dyDescent="0.25">
      <c r="A152" t="s">
        <v>86</v>
      </c>
      <c r="B152">
        <v>7</v>
      </c>
      <c r="D152">
        <v>3</v>
      </c>
      <c r="E152" t="s">
        <v>1</v>
      </c>
      <c r="H152" s="35">
        <v>-4.142E-5</v>
      </c>
      <c r="I152" s="35">
        <v>0.17971999999999999</v>
      </c>
    </row>
    <row r="153" spans="1:9" x14ac:dyDescent="0.25">
      <c r="A153" t="s">
        <v>86</v>
      </c>
      <c r="B153">
        <v>7</v>
      </c>
      <c r="D153">
        <v>3</v>
      </c>
      <c r="E153" t="s">
        <v>2</v>
      </c>
      <c r="H153" s="35">
        <v>1.2672000000000001E-7</v>
      </c>
      <c r="I153" s="35">
        <v>-5.4980000000000003E-4</v>
      </c>
    </row>
    <row r="154" spans="1:9" x14ac:dyDescent="0.25">
      <c r="A154" t="s">
        <v>86</v>
      </c>
      <c r="B154">
        <v>7</v>
      </c>
      <c r="D154">
        <v>2</v>
      </c>
      <c r="E154" t="s">
        <v>0</v>
      </c>
      <c r="H154" s="35">
        <v>-7.4709999999999999E-8</v>
      </c>
      <c r="I154" s="35">
        <v>3.2415999999999999E-4</v>
      </c>
    </row>
    <row r="155" spans="1:9" x14ac:dyDescent="0.25">
      <c r="A155" t="s">
        <v>86</v>
      </c>
      <c r="B155">
        <v>7</v>
      </c>
      <c r="D155">
        <v>2</v>
      </c>
      <c r="E155" t="s">
        <v>1</v>
      </c>
      <c r="H155" s="35">
        <v>-4.4369999999999997E-5</v>
      </c>
      <c r="I155" s="35">
        <v>0.19252</v>
      </c>
    </row>
    <row r="156" spans="1:9" x14ac:dyDescent="0.25">
      <c r="A156" t="s">
        <v>86</v>
      </c>
      <c r="B156">
        <v>7</v>
      </c>
      <c r="D156">
        <v>2</v>
      </c>
      <c r="E156" t="s">
        <v>2</v>
      </c>
      <c r="H156" s="35">
        <v>-1.191E-8</v>
      </c>
      <c r="I156" s="35">
        <v>5.1691999999999999E-5</v>
      </c>
    </row>
    <row r="157" spans="1:9" x14ac:dyDescent="0.25">
      <c r="A157" t="s">
        <v>86</v>
      </c>
      <c r="B157">
        <v>7</v>
      </c>
      <c r="D157">
        <v>1</v>
      </c>
      <c r="E157" t="s">
        <v>0</v>
      </c>
      <c r="H157" s="35">
        <v>-4.9030000000000003E-8</v>
      </c>
      <c r="I157" s="35">
        <v>2.1272000000000001E-4</v>
      </c>
    </row>
    <row r="158" spans="1:9" x14ac:dyDescent="0.25">
      <c r="A158" t="s">
        <v>86</v>
      </c>
      <c r="B158">
        <v>7</v>
      </c>
      <c r="D158">
        <v>1</v>
      </c>
      <c r="E158" t="s">
        <v>1</v>
      </c>
      <c r="H158" s="35">
        <v>-1.8029999999999999E-6</v>
      </c>
      <c r="I158" s="35">
        <v>7.8209000000000004E-3</v>
      </c>
    </row>
    <row r="159" spans="1:9" x14ac:dyDescent="0.25">
      <c r="A159" t="s">
        <v>86</v>
      </c>
      <c r="B159">
        <v>7</v>
      </c>
      <c r="D159">
        <v>1</v>
      </c>
      <c r="E159" t="s">
        <v>2</v>
      </c>
      <c r="H159" s="35">
        <v>-5.7230000000000002E-9</v>
      </c>
      <c r="I159" s="35">
        <v>2.4828999999999999E-5</v>
      </c>
    </row>
    <row r="160" spans="1:9" x14ac:dyDescent="0.25">
      <c r="A160" t="s">
        <v>86</v>
      </c>
      <c r="B160">
        <v>8</v>
      </c>
      <c r="E160" t="s">
        <v>89</v>
      </c>
      <c r="H160">
        <v>0.12039999999999999</v>
      </c>
      <c r="I160">
        <v>0.12039999999999999</v>
      </c>
    </row>
    <row r="161" spans="1:9" x14ac:dyDescent="0.25">
      <c r="A161" t="s">
        <v>86</v>
      </c>
      <c r="B161">
        <v>8</v>
      </c>
      <c r="E161" t="s">
        <v>90</v>
      </c>
      <c r="H161">
        <v>3.9409999999999998</v>
      </c>
      <c r="I161">
        <v>0</v>
      </c>
    </row>
    <row r="162" spans="1:9" x14ac:dyDescent="0.25">
      <c r="A162" t="s">
        <v>86</v>
      </c>
      <c r="B162">
        <v>8</v>
      </c>
      <c r="C162">
        <v>0.12</v>
      </c>
      <c r="D162">
        <v>6</v>
      </c>
      <c r="E162" t="s">
        <v>0</v>
      </c>
      <c r="H162" s="35">
        <v>0.14801</v>
      </c>
      <c r="I162" s="35">
        <v>3.8007999999999998E-4</v>
      </c>
    </row>
    <row r="163" spans="1:9" x14ac:dyDescent="0.25">
      <c r="A163" t="s">
        <v>86</v>
      </c>
      <c r="B163">
        <v>8</v>
      </c>
      <c r="D163">
        <v>6</v>
      </c>
      <c r="E163" t="s">
        <v>1</v>
      </c>
      <c r="H163" s="35">
        <v>1.6251000000000002E-2</v>
      </c>
      <c r="I163" s="35">
        <v>4.1733000000000002E-5</v>
      </c>
    </row>
    <row r="164" spans="1:9" x14ac:dyDescent="0.25">
      <c r="A164" t="s">
        <v>86</v>
      </c>
      <c r="B164">
        <v>8</v>
      </c>
      <c r="D164">
        <v>6</v>
      </c>
      <c r="E164" t="s">
        <v>2</v>
      </c>
      <c r="H164" s="35">
        <v>-1.194E-3</v>
      </c>
      <c r="I164" s="35">
        <v>-3.067E-6</v>
      </c>
    </row>
    <row r="165" spans="1:9" x14ac:dyDescent="0.25">
      <c r="A165" t="s">
        <v>86</v>
      </c>
      <c r="B165">
        <v>8</v>
      </c>
      <c r="D165">
        <v>5</v>
      </c>
      <c r="E165" t="s">
        <v>0</v>
      </c>
      <c r="H165" s="35">
        <v>-0.17150000000000001</v>
      </c>
      <c r="I165" s="35">
        <v>-4.4040000000000003E-4</v>
      </c>
    </row>
    <row r="166" spans="1:9" x14ac:dyDescent="0.25">
      <c r="A166" t="s">
        <v>86</v>
      </c>
      <c r="B166">
        <v>8</v>
      </c>
      <c r="D166">
        <v>5</v>
      </c>
      <c r="E166" t="s">
        <v>1</v>
      </c>
      <c r="H166" s="35">
        <v>-1.4749999999999999E-2</v>
      </c>
      <c r="I166" s="35">
        <v>-3.7889999999999998E-5</v>
      </c>
    </row>
    <row r="167" spans="1:9" x14ac:dyDescent="0.25">
      <c r="A167" t="s">
        <v>86</v>
      </c>
      <c r="B167">
        <v>8</v>
      </c>
      <c r="D167">
        <v>5</v>
      </c>
      <c r="E167" t="s">
        <v>2</v>
      </c>
      <c r="H167" s="35">
        <v>1.0311999999999999E-3</v>
      </c>
      <c r="I167" s="35">
        <v>2.6479999999999999E-6</v>
      </c>
    </row>
    <row r="168" spans="1:9" x14ac:dyDescent="0.25">
      <c r="A168" t="s">
        <v>86</v>
      </c>
      <c r="B168">
        <v>8</v>
      </c>
      <c r="D168">
        <v>4</v>
      </c>
      <c r="E168" t="s">
        <v>0</v>
      </c>
      <c r="H168" s="35">
        <v>-0.1138</v>
      </c>
      <c r="I168" s="35">
        <v>-2.922E-4</v>
      </c>
    </row>
    <row r="169" spans="1:9" x14ac:dyDescent="0.25">
      <c r="A169" t="s">
        <v>86</v>
      </c>
      <c r="B169">
        <v>8</v>
      </c>
      <c r="D169">
        <v>4</v>
      </c>
      <c r="E169" t="s">
        <v>1</v>
      </c>
      <c r="H169" s="35">
        <v>-1.2540000000000001E-2</v>
      </c>
      <c r="I169" s="35">
        <v>-3.2209999999999998E-5</v>
      </c>
    </row>
    <row r="170" spans="1:9" x14ac:dyDescent="0.25">
      <c r="A170" t="s">
        <v>86</v>
      </c>
      <c r="B170">
        <v>8</v>
      </c>
      <c r="D170">
        <v>4</v>
      </c>
      <c r="E170" t="s">
        <v>2</v>
      </c>
      <c r="H170" s="35">
        <v>9.1155000000000001E-4</v>
      </c>
      <c r="I170" s="35">
        <v>2.3408000000000001E-6</v>
      </c>
    </row>
    <row r="171" spans="1:9" x14ac:dyDescent="0.25">
      <c r="A171" t="s">
        <v>86</v>
      </c>
      <c r="B171">
        <v>8</v>
      </c>
      <c r="D171">
        <v>3</v>
      </c>
      <c r="E171" t="s">
        <v>0</v>
      </c>
      <c r="H171" s="35">
        <v>0.14696000000000001</v>
      </c>
      <c r="I171" s="35">
        <v>3.7736999999999997E-4</v>
      </c>
    </row>
    <row r="172" spans="1:9" x14ac:dyDescent="0.25">
      <c r="A172" t="s">
        <v>86</v>
      </c>
      <c r="B172">
        <v>8</v>
      </c>
      <c r="D172">
        <v>3</v>
      </c>
      <c r="E172" t="s">
        <v>1</v>
      </c>
      <c r="H172" s="35">
        <v>8.5205000000000003E-3</v>
      </c>
      <c r="I172" s="35">
        <v>2.1880000000000001E-5</v>
      </c>
    </row>
    <row r="173" spans="1:9" x14ac:dyDescent="0.25">
      <c r="A173" t="s">
        <v>86</v>
      </c>
      <c r="B173">
        <v>8</v>
      </c>
      <c r="D173">
        <v>3</v>
      </c>
      <c r="E173" t="s">
        <v>2</v>
      </c>
      <c r="H173" s="35">
        <v>-5.8460000000000001E-4</v>
      </c>
      <c r="I173" s="35">
        <v>-1.5009999999999999E-6</v>
      </c>
    </row>
    <row r="174" spans="1:9" x14ac:dyDescent="0.25">
      <c r="A174" t="s">
        <v>86</v>
      </c>
      <c r="B174">
        <v>8</v>
      </c>
      <c r="D174">
        <v>2</v>
      </c>
      <c r="E174" t="s">
        <v>0</v>
      </c>
      <c r="H174" s="35">
        <v>0.15769</v>
      </c>
      <c r="I174" s="35">
        <v>4.0493000000000001E-4</v>
      </c>
    </row>
    <row r="175" spans="1:9" x14ac:dyDescent="0.25">
      <c r="A175" t="s">
        <v>86</v>
      </c>
      <c r="B175">
        <v>8</v>
      </c>
      <c r="D175">
        <v>2</v>
      </c>
      <c r="E175" t="s">
        <v>1</v>
      </c>
      <c r="H175" s="35">
        <v>1.0914E-2</v>
      </c>
      <c r="I175" s="35">
        <v>2.8025999999999999E-5</v>
      </c>
    </row>
    <row r="176" spans="1:9" x14ac:dyDescent="0.25">
      <c r="A176" t="s">
        <v>86</v>
      </c>
      <c r="B176">
        <v>8</v>
      </c>
      <c r="D176">
        <v>2</v>
      </c>
      <c r="E176" t="s">
        <v>2</v>
      </c>
      <c r="H176" s="35">
        <v>-7.7450000000000001E-4</v>
      </c>
      <c r="I176" s="35">
        <v>-1.9889999999999999E-6</v>
      </c>
    </row>
    <row r="177" spans="1:9" x14ac:dyDescent="0.25">
      <c r="A177" t="s">
        <v>86</v>
      </c>
      <c r="B177">
        <v>8</v>
      </c>
      <c r="D177">
        <v>1</v>
      </c>
      <c r="E177" t="s">
        <v>0</v>
      </c>
      <c r="H177" s="35">
        <v>4.8538000000000001E-3</v>
      </c>
      <c r="I177" s="35">
        <v>1.2464E-5</v>
      </c>
    </row>
    <row r="178" spans="1:9" x14ac:dyDescent="0.25">
      <c r="A178" t="s">
        <v>86</v>
      </c>
      <c r="B178">
        <v>8</v>
      </c>
      <c r="D178">
        <v>1</v>
      </c>
      <c r="E178" t="s">
        <v>1</v>
      </c>
      <c r="H178" s="35">
        <v>2.7719000000000002E-4</v>
      </c>
      <c r="I178" s="35">
        <v>7.1182000000000003E-7</v>
      </c>
    </row>
    <row r="179" spans="1:9" x14ac:dyDescent="0.25">
      <c r="A179" t="s">
        <v>86</v>
      </c>
      <c r="B179">
        <v>8</v>
      </c>
      <c r="D179">
        <v>1</v>
      </c>
      <c r="E179" t="s">
        <v>2</v>
      </c>
      <c r="H179" s="35">
        <v>-1.9550000000000001E-5</v>
      </c>
      <c r="I179" s="35">
        <v>-5.02E-8</v>
      </c>
    </row>
    <row r="180" spans="1:9" x14ac:dyDescent="0.25">
      <c r="A180" t="s">
        <v>86</v>
      </c>
      <c r="B180">
        <v>9</v>
      </c>
      <c r="E180" t="s">
        <v>89</v>
      </c>
      <c r="H180">
        <v>0.1007</v>
      </c>
      <c r="I180">
        <v>0.1007</v>
      </c>
    </row>
    <row r="181" spans="1:9" x14ac:dyDescent="0.25">
      <c r="A181" t="s">
        <v>86</v>
      </c>
      <c r="B181">
        <v>9</v>
      </c>
      <c r="E181" t="s">
        <v>90</v>
      </c>
      <c r="H181">
        <v>1.6E-2</v>
      </c>
      <c r="I181">
        <v>0</v>
      </c>
    </row>
    <row r="182" spans="1:9" x14ac:dyDescent="0.25">
      <c r="A182" t="s">
        <v>86</v>
      </c>
      <c r="B182">
        <v>9</v>
      </c>
      <c r="C182">
        <v>0.10100000000000001</v>
      </c>
      <c r="D182">
        <v>6</v>
      </c>
      <c r="E182" t="s">
        <v>0</v>
      </c>
      <c r="H182" s="35">
        <v>8.4718999999999992E-3</v>
      </c>
      <c r="I182" s="35">
        <v>-1.2160000000000001E-3</v>
      </c>
    </row>
    <row r="183" spans="1:9" x14ac:dyDescent="0.25">
      <c r="A183" t="s">
        <v>86</v>
      </c>
      <c r="B183">
        <v>9</v>
      </c>
      <c r="D183">
        <v>6</v>
      </c>
      <c r="E183" t="s">
        <v>1</v>
      </c>
      <c r="H183" s="35">
        <v>-1.227E-2</v>
      </c>
      <c r="I183" s="35">
        <v>1.7602E-3</v>
      </c>
    </row>
    <row r="184" spans="1:9" x14ac:dyDescent="0.25">
      <c r="A184" t="s">
        <v>86</v>
      </c>
      <c r="B184">
        <v>9</v>
      </c>
      <c r="D184">
        <v>6</v>
      </c>
      <c r="E184" t="s">
        <v>2</v>
      </c>
      <c r="H184" s="35">
        <v>9.0260000000000004E-4</v>
      </c>
      <c r="I184" s="35">
        <v>-1.295E-4</v>
      </c>
    </row>
    <row r="185" spans="1:9" x14ac:dyDescent="0.25">
      <c r="A185" t="s">
        <v>86</v>
      </c>
      <c r="B185">
        <v>9</v>
      </c>
      <c r="D185">
        <v>5</v>
      </c>
      <c r="E185" t="s">
        <v>0</v>
      </c>
      <c r="H185" s="35">
        <v>-8.7749999999999998E-3</v>
      </c>
      <c r="I185" s="35">
        <v>1.2593000000000001E-3</v>
      </c>
    </row>
    <row r="186" spans="1:9" x14ac:dyDescent="0.25">
      <c r="A186" t="s">
        <v>86</v>
      </c>
      <c r="B186">
        <v>9</v>
      </c>
      <c r="D186">
        <v>5</v>
      </c>
      <c r="E186" t="s">
        <v>1</v>
      </c>
      <c r="H186" s="35">
        <v>1.3265000000000001E-2</v>
      </c>
      <c r="I186" s="35">
        <v>-1.9040000000000001E-3</v>
      </c>
    </row>
    <row r="187" spans="1:9" x14ac:dyDescent="0.25">
      <c r="A187" t="s">
        <v>86</v>
      </c>
      <c r="B187">
        <v>9</v>
      </c>
      <c r="D187">
        <v>5</v>
      </c>
      <c r="E187" t="s">
        <v>2</v>
      </c>
      <c r="H187" s="35">
        <v>-9.322E-4</v>
      </c>
      <c r="I187" s="35">
        <v>1.3379E-4</v>
      </c>
    </row>
    <row r="188" spans="1:9" x14ac:dyDescent="0.25">
      <c r="A188" t="s">
        <v>86</v>
      </c>
      <c r="B188">
        <v>9</v>
      </c>
      <c r="D188">
        <v>4</v>
      </c>
      <c r="E188" t="s">
        <v>0</v>
      </c>
      <c r="H188" s="35">
        <v>-5.8079999999999998E-3</v>
      </c>
      <c r="I188" s="35">
        <v>8.3348999999999999E-4</v>
      </c>
    </row>
    <row r="189" spans="1:9" x14ac:dyDescent="0.25">
      <c r="A189" t="s">
        <v>86</v>
      </c>
      <c r="B189">
        <v>9</v>
      </c>
      <c r="D189">
        <v>4</v>
      </c>
      <c r="E189" t="s">
        <v>1</v>
      </c>
      <c r="H189" s="35">
        <v>8.3224000000000006E-3</v>
      </c>
      <c r="I189" s="35">
        <v>-1.194E-3</v>
      </c>
    </row>
    <row r="190" spans="1:9" x14ac:dyDescent="0.25">
      <c r="A190" t="s">
        <v>86</v>
      </c>
      <c r="B190">
        <v>9</v>
      </c>
      <c r="D190">
        <v>4</v>
      </c>
      <c r="E190" t="s">
        <v>2</v>
      </c>
      <c r="H190" s="35">
        <v>-6.1810000000000001E-4</v>
      </c>
      <c r="I190" s="35">
        <v>8.8708999999999994E-5</v>
      </c>
    </row>
    <row r="191" spans="1:9" x14ac:dyDescent="0.25">
      <c r="A191" t="s">
        <v>86</v>
      </c>
      <c r="B191">
        <v>9</v>
      </c>
      <c r="D191">
        <v>3</v>
      </c>
      <c r="E191" t="s">
        <v>0</v>
      </c>
      <c r="H191" s="35">
        <v>7.8329999999999997E-3</v>
      </c>
      <c r="I191" s="35">
        <v>-1.124E-3</v>
      </c>
    </row>
    <row r="192" spans="1:9" x14ac:dyDescent="0.25">
      <c r="A192" t="s">
        <v>86</v>
      </c>
      <c r="B192">
        <v>9</v>
      </c>
      <c r="D192">
        <v>3</v>
      </c>
      <c r="E192" t="s">
        <v>1</v>
      </c>
      <c r="H192" s="35">
        <v>-1.1610000000000001E-2</v>
      </c>
      <c r="I192" s="35">
        <v>1.6655000000000001E-3</v>
      </c>
    </row>
    <row r="193" spans="1:9" x14ac:dyDescent="0.25">
      <c r="A193" t="s">
        <v>86</v>
      </c>
      <c r="B193">
        <v>9</v>
      </c>
      <c r="D193">
        <v>3</v>
      </c>
      <c r="E193" t="s">
        <v>2</v>
      </c>
      <c r="H193" s="35">
        <v>8.2421000000000003E-4</v>
      </c>
      <c r="I193" s="35">
        <v>-1.183E-4</v>
      </c>
    </row>
    <row r="194" spans="1:9" x14ac:dyDescent="0.25">
      <c r="A194" t="s">
        <v>86</v>
      </c>
      <c r="B194">
        <v>9</v>
      </c>
      <c r="D194">
        <v>2</v>
      </c>
      <c r="E194" t="s">
        <v>0</v>
      </c>
      <c r="H194" s="35">
        <v>8.0870000000000004E-3</v>
      </c>
      <c r="I194" s="35">
        <v>-1.1609999999999999E-3</v>
      </c>
    </row>
    <row r="195" spans="1:9" x14ac:dyDescent="0.25">
      <c r="A195" t="s">
        <v>86</v>
      </c>
      <c r="B195">
        <v>9</v>
      </c>
      <c r="D195">
        <v>2</v>
      </c>
      <c r="E195" t="s">
        <v>1</v>
      </c>
      <c r="H195" s="35">
        <v>-1.163E-2</v>
      </c>
      <c r="I195" s="35">
        <v>1.6693999999999999E-3</v>
      </c>
    </row>
    <row r="196" spans="1:9" x14ac:dyDescent="0.25">
      <c r="A196" t="s">
        <v>86</v>
      </c>
      <c r="B196">
        <v>9</v>
      </c>
      <c r="D196">
        <v>2</v>
      </c>
      <c r="E196" t="s">
        <v>2</v>
      </c>
      <c r="H196" s="35">
        <v>8.5077999999999998E-4</v>
      </c>
      <c r="I196" s="35">
        <v>-1.2210000000000001E-4</v>
      </c>
    </row>
    <row r="197" spans="1:9" x14ac:dyDescent="0.25">
      <c r="A197" t="s">
        <v>86</v>
      </c>
      <c r="B197">
        <v>9</v>
      </c>
      <c r="D197">
        <v>1</v>
      </c>
      <c r="E197" t="s">
        <v>0</v>
      </c>
      <c r="H197" s="35">
        <v>2.2159E-4</v>
      </c>
      <c r="I197" s="35">
        <v>-3.18E-5</v>
      </c>
    </row>
    <row r="198" spans="1:9" x14ac:dyDescent="0.25">
      <c r="A198" t="s">
        <v>86</v>
      </c>
      <c r="B198">
        <v>9</v>
      </c>
      <c r="D198">
        <v>1</v>
      </c>
      <c r="E198" t="s">
        <v>1</v>
      </c>
      <c r="H198" s="35">
        <v>-3.0390000000000001E-4</v>
      </c>
      <c r="I198" s="35">
        <v>4.3606000000000002E-5</v>
      </c>
    </row>
    <row r="199" spans="1:9" x14ac:dyDescent="0.25">
      <c r="A199" t="s">
        <v>86</v>
      </c>
      <c r="B199">
        <v>9</v>
      </c>
      <c r="D199">
        <v>1</v>
      </c>
      <c r="E199" t="s">
        <v>2</v>
      </c>
      <c r="H199" s="35">
        <v>2.2832000000000001E-5</v>
      </c>
      <c r="I199" s="35">
        <v>-3.2770000000000001E-6</v>
      </c>
    </row>
    <row r="200" spans="1:9" x14ac:dyDescent="0.25">
      <c r="A200" t="s">
        <v>86</v>
      </c>
      <c r="B200">
        <v>10</v>
      </c>
      <c r="E200" t="s">
        <v>89</v>
      </c>
      <c r="H200">
        <v>8.4699999999999998E-2</v>
      </c>
      <c r="I200">
        <v>8.4699999999999998E-2</v>
      </c>
    </row>
    <row r="201" spans="1:9" x14ac:dyDescent="0.25">
      <c r="A201" t="s">
        <v>86</v>
      </c>
      <c r="B201">
        <v>10</v>
      </c>
      <c r="E201" t="s">
        <v>90</v>
      </c>
      <c r="H201">
        <v>1E-3</v>
      </c>
      <c r="I201">
        <v>1.893</v>
      </c>
    </row>
    <row r="202" spans="1:9" x14ac:dyDescent="0.25">
      <c r="A202" t="s">
        <v>86</v>
      </c>
      <c r="B202">
        <v>10</v>
      </c>
      <c r="C202">
        <v>8.5000000000000006E-2</v>
      </c>
      <c r="D202">
        <v>6</v>
      </c>
      <c r="E202" t="s">
        <v>0</v>
      </c>
      <c r="H202" s="35">
        <v>8.7900999999999997E-5</v>
      </c>
      <c r="I202" s="35">
        <v>-4.5789999999999997E-3</v>
      </c>
    </row>
    <row r="203" spans="1:9" x14ac:dyDescent="0.25">
      <c r="A203" t="s">
        <v>86</v>
      </c>
      <c r="B203">
        <v>10</v>
      </c>
      <c r="D203">
        <v>6</v>
      </c>
      <c r="E203" t="s">
        <v>1</v>
      </c>
      <c r="H203" s="35">
        <v>5.0016999999999998E-4</v>
      </c>
      <c r="I203" s="35">
        <v>-2.605E-2</v>
      </c>
    </row>
    <row r="204" spans="1:9" x14ac:dyDescent="0.25">
      <c r="A204" t="s">
        <v>86</v>
      </c>
      <c r="B204">
        <v>10</v>
      </c>
      <c r="D204">
        <v>6</v>
      </c>
      <c r="E204" t="s">
        <v>2</v>
      </c>
      <c r="H204" s="35">
        <v>1.0992000000000001E-5</v>
      </c>
      <c r="I204" s="35">
        <v>-5.7249999999999998E-4</v>
      </c>
    </row>
    <row r="205" spans="1:9" x14ac:dyDescent="0.25">
      <c r="A205" t="s">
        <v>86</v>
      </c>
      <c r="B205">
        <v>10</v>
      </c>
      <c r="D205">
        <v>5</v>
      </c>
      <c r="E205" t="s">
        <v>0</v>
      </c>
      <c r="H205" s="35">
        <v>-8.3949999999999994E-5</v>
      </c>
      <c r="I205" s="35">
        <v>4.3727000000000002E-3</v>
      </c>
    </row>
    <row r="206" spans="1:9" x14ac:dyDescent="0.25">
      <c r="A206" t="s">
        <v>86</v>
      </c>
      <c r="B206">
        <v>10</v>
      </c>
      <c r="D206">
        <v>5</v>
      </c>
      <c r="E206" t="s">
        <v>1</v>
      </c>
      <c r="H206" s="35">
        <v>-1.387E-3</v>
      </c>
      <c r="I206" s="35">
        <v>7.2251999999999997E-2</v>
      </c>
    </row>
    <row r="207" spans="1:9" x14ac:dyDescent="0.25">
      <c r="A207" t="s">
        <v>86</v>
      </c>
      <c r="B207">
        <v>10</v>
      </c>
      <c r="D207">
        <v>5</v>
      </c>
      <c r="E207" t="s">
        <v>2</v>
      </c>
      <c r="H207" s="35">
        <v>-1.258E-5</v>
      </c>
      <c r="I207" s="35">
        <v>6.5523999999999997E-4</v>
      </c>
    </row>
    <row r="208" spans="1:9" x14ac:dyDescent="0.25">
      <c r="A208" t="s">
        <v>86</v>
      </c>
      <c r="B208">
        <v>10</v>
      </c>
      <c r="D208">
        <v>4</v>
      </c>
      <c r="E208" t="s">
        <v>0</v>
      </c>
      <c r="H208" s="35">
        <v>3.0244E-5</v>
      </c>
      <c r="I208" s="35">
        <v>-1.575E-3</v>
      </c>
    </row>
    <row r="209" spans="1:9" x14ac:dyDescent="0.25">
      <c r="A209" t="s">
        <v>86</v>
      </c>
      <c r="B209">
        <v>10</v>
      </c>
      <c r="D209">
        <v>4</v>
      </c>
      <c r="E209" t="s">
        <v>1</v>
      </c>
      <c r="H209" s="35">
        <v>1.2287000000000001E-3</v>
      </c>
      <c r="I209" s="35">
        <v>-6.4000000000000001E-2</v>
      </c>
    </row>
    <row r="210" spans="1:9" x14ac:dyDescent="0.25">
      <c r="A210" t="s">
        <v>86</v>
      </c>
      <c r="B210">
        <v>10</v>
      </c>
      <c r="D210">
        <v>4</v>
      </c>
      <c r="E210" t="s">
        <v>2</v>
      </c>
      <c r="H210" s="35">
        <v>6.3381000000000004E-6</v>
      </c>
      <c r="I210" s="35">
        <v>-3.301E-4</v>
      </c>
    </row>
    <row r="211" spans="1:9" x14ac:dyDescent="0.25">
      <c r="A211" t="s">
        <v>86</v>
      </c>
      <c r="B211">
        <v>10</v>
      </c>
      <c r="D211">
        <v>3</v>
      </c>
      <c r="E211" t="s">
        <v>0</v>
      </c>
      <c r="H211" s="35">
        <v>3.9236000000000002E-5</v>
      </c>
      <c r="I211" s="35">
        <v>-2.0439999999999998E-3</v>
      </c>
    </row>
    <row r="212" spans="1:9" x14ac:dyDescent="0.25">
      <c r="A212" t="s">
        <v>86</v>
      </c>
      <c r="B212">
        <v>10</v>
      </c>
      <c r="D212">
        <v>3</v>
      </c>
      <c r="E212" t="s">
        <v>1</v>
      </c>
      <c r="H212" s="35">
        <v>1.863E-4</v>
      </c>
      <c r="I212" s="35">
        <v>-9.7040000000000008E-3</v>
      </c>
    </row>
    <row r="213" spans="1:9" x14ac:dyDescent="0.25">
      <c r="A213" t="s">
        <v>86</v>
      </c>
      <c r="B213">
        <v>10</v>
      </c>
      <c r="D213">
        <v>3</v>
      </c>
      <c r="E213" t="s">
        <v>2</v>
      </c>
      <c r="H213" s="35">
        <v>4.7516000000000004E-6</v>
      </c>
      <c r="I213" s="35">
        <v>-2.475E-4</v>
      </c>
    </row>
    <row r="214" spans="1:9" x14ac:dyDescent="0.25">
      <c r="A214" t="s">
        <v>86</v>
      </c>
      <c r="B214">
        <v>10</v>
      </c>
      <c r="D214">
        <v>2</v>
      </c>
      <c r="E214" t="s">
        <v>0</v>
      </c>
      <c r="H214" s="35">
        <v>-2.031E-5</v>
      </c>
      <c r="I214" s="35">
        <v>1.0578E-3</v>
      </c>
    </row>
    <row r="215" spans="1:9" x14ac:dyDescent="0.25">
      <c r="A215" t="s">
        <v>86</v>
      </c>
      <c r="B215">
        <v>10</v>
      </c>
      <c r="D215">
        <v>2</v>
      </c>
      <c r="E215" t="s">
        <v>1</v>
      </c>
      <c r="H215" s="35">
        <v>-1.307E-3</v>
      </c>
      <c r="I215" s="35">
        <v>6.8076999999999999E-2</v>
      </c>
    </row>
    <row r="216" spans="1:9" x14ac:dyDescent="0.25">
      <c r="A216" t="s">
        <v>86</v>
      </c>
      <c r="B216">
        <v>10</v>
      </c>
      <c r="D216">
        <v>2</v>
      </c>
      <c r="E216" t="s">
        <v>2</v>
      </c>
      <c r="H216" s="35">
        <v>-5.3029999999999999E-6</v>
      </c>
      <c r="I216" s="35">
        <v>2.7622999999999998E-4</v>
      </c>
    </row>
    <row r="217" spans="1:9" x14ac:dyDescent="0.25">
      <c r="A217" t="s">
        <v>86</v>
      </c>
      <c r="B217">
        <v>10</v>
      </c>
      <c r="D217">
        <v>1</v>
      </c>
      <c r="E217" t="s">
        <v>0</v>
      </c>
      <c r="H217" s="35">
        <v>-2.362E-6</v>
      </c>
      <c r="I217" s="35">
        <v>1.2302999999999999E-4</v>
      </c>
    </row>
    <row r="218" spans="1:9" x14ac:dyDescent="0.25">
      <c r="A218" t="s">
        <v>86</v>
      </c>
      <c r="B218">
        <v>10</v>
      </c>
      <c r="D218">
        <v>1</v>
      </c>
      <c r="E218" t="s">
        <v>1</v>
      </c>
      <c r="H218" s="35">
        <v>-7.292E-5</v>
      </c>
      <c r="I218" s="35">
        <v>3.7980000000000002E-3</v>
      </c>
    </row>
    <row r="219" spans="1:9" x14ac:dyDescent="0.25">
      <c r="A219" t="s">
        <v>86</v>
      </c>
      <c r="B219">
        <v>10</v>
      </c>
      <c r="D219">
        <v>1</v>
      </c>
      <c r="E219" t="s">
        <v>2</v>
      </c>
      <c r="H219" s="35">
        <v>-3.8360000000000002E-7</v>
      </c>
      <c r="I219" s="35">
        <v>1.9981999999999999E-5</v>
      </c>
    </row>
    <row r="220" spans="1:9" x14ac:dyDescent="0.25">
      <c r="A220" t="s">
        <v>86</v>
      </c>
      <c r="B220">
        <v>11</v>
      </c>
      <c r="E220" t="s">
        <v>89</v>
      </c>
      <c r="H220">
        <v>8.0100000000000005E-2</v>
      </c>
      <c r="I220">
        <v>8.0100000000000005E-2</v>
      </c>
    </row>
    <row r="221" spans="1:9" x14ac:dyDescent="0.25">
      <c r="A221" t="s">
        <v>86</v>
      </c>
      <c r="B221">
        <v>11</v>
      </c>
      <c r="E221" t="s">
        <v>90</v>
      </c>
      <c r="H221">
        <v>1.8089999999999999</v>
      </c>
      <c r="I221">
        <v>1E-3</v>
      </c>
    </row>
    <row r="222" spans="1:9" x14ac:dyDescent="0.25">
      <c r="A222" t="s">
        <v>86</v>
      </c>
      <c r="B222">
        <v>11</v>
      </c>
      <c r="C222">
        <v>0.08</v>
      </c>
      <c r="D222">
        <v>6</v>
      </c>
      <c r="E222" t="s">
        <v>0</v>
      </c>
      <c r="H222" s="35">
        <v>-2.7560000000000001E-2</v>
      </c>
      <c r="I222" s="35">
        <v>-7.3360000000000005E-4</v>
      </c>
    </row>
    <row r="223" spans="1:9" x14ac:dyDescent="0.25">
      <c r="A223" t="s">
        <v>86</v>
      </c>
      <c r="B223">
        <v>11</v>
      </c>
      <c r="D223">
        <v>6</v>
      </c>
      <c r="E223" t="s">
        <v>1</v>
      </c>
      <c r="H223" s="35">
        <v>-3.5699999999999998E-3</v>
      </c>
      <c r="I223" s="35">
        <v>-9.5030000000000003E-5</v>
      </c>
    </row>
    <row r="224" spans="1:9" x14ac:dyDescent="0.25">
      <c r="A224" t="s">
        <v>86</v>
      </c>
      <c r="B224">
        <v>11</v>
      </c>
      <c r="D224">
        <v>6</v>
      </c>
      <c r="E224" t="s">
        <v>2</v>
      </c>
      <c r="H224" s="35">
        <v>2.1558999999999999E-4</v>
      </c>
      <c r="I224" s="35">
        <v>5.7389999999999996E-6</v>
      </c>
    </row>
    <row r="225" spans="1:9" x14ac:dyDescent="0.25">
      <c r="A225" t="s">
        <v>86</v>
      </c>
      <c r="B225">
        <v>11</v>
      </c>
      <c r="D225">
        <v>5</v>
      </c>
      <c r="E225" t="s">
        <v>0</v>
      </c>
      <c r="H225" s="35">
        <v>6.6503999999999994E-2</v>
      </c>
      <c r="I225" s="35">
        <v>1.7703E-3</v>
      </c>
    </row>
    <row r="226" spans="1:9" x14ac:dyDescent="0.25">
      <c r="A226" t="s">
        <v>86</v>
      </c>
      <c r="B226">
        <v>11</v>
      </c>
      <c r="D226">
        <v>5</v>
      </c>
      <c r="E226" t="s">
        <v>1</v>
      </c>
      <c r="H226" s="35">
        <v>9.6117000000000008E-3</v>
      </c>
      <c r="I226" s="35">
        <v>2.5586000000000001E-4</v>
      </c>
    </row>
    <row r="227" spans="1:9" x14ac:dyDescent="0.25">
      <c r="A227" t="s">
        <v>86</v>
      </c>
      <c r="B227">
        <v>11</v>
      </c>
      <c r="D227">
        <v>5</v>
      </c>
      <c r="E227" t="s">
        <v>2</v>
      </c>
      <c r="H227" s="35">
        <v>-5.7580000000000001E-4</v>
      </c>
      <c r="I227" s="35">
        <v>-1.5330000000000001E-5</v>
      </c>
    </row>
    <row r="228" spans="1:9" x14ac:dyDescent="0.25">
      <c r="A228" t="s">
        <v>86</v>
      </c>
      <c r="B228">
        <v>11</v>
      </c>
      <c r="D228">
        <v>4</v>
      </c>
      <c r="E228" t="s">
        <v>0</v>
      </c>
      <c r="H228" s="35">
        <v>-5.7430000000000002E-2</v>
      </c>
      <c r="I228" s="35">
        <v>-1.529E-3</v>
      </c>
    </row>
    <row r="229" spans="1:9" x14ac:dyDescent="0.25">
      <c r="A229" t="s">
        <v>86</v>
      </c>
      <c r="B229">
        <v>11</v>
      </c>
      <c r="D229">
        <v>4</v>
      </c>
      <c r="E229" t="s">
        <v>1</v>
      </c>
      <c r="H229" s="35">
        <v>-9.2020000000000001E-3</v>
      </c>
      <c r="I229" s="35">
        <v>-2.4499999999999999E-4</v>
      </c>
    </row>
    <row r="230" spans="1:9" x14ac:dyDescent="0.25">
      <c r="A230" t="s">
        <v>86</v>
      </c>
      <c r="B230">
        <v>11</v>
      </c>
      <c r="D230">
        <v>4</v>
      </c>
      <c r="E230" t="s">
        <v>2</v>
      </c>
      <c r="H230" s="35">
        <v>5.6169E-4</v>
      </c>
      <c r="I230" s="35">
        <v>1.4952E-5</v>
      </c>
    </row>
    <row r="231" spans="1:9" x14ac:dyDescent="0.25">
      <c r="A231" t="s">
        <v>86</v>
      </c>
      <c r="B231">
        <v>11</v>
      </c>
      <c r="D231">
        <v>3</v>
      </c>
      <c r="E231" t="s">
        <v>0</v>
      </c>
      <c r="H231" s="35">
        <v>-8.4960000000000001E-3</v>
      </c>
      <c r="I231" s="35">
        <v>-2.2609999999999999E-4</v>
      </c>
    </row>
    <row r="232" spans="1:9" x14ac:dyDescent="0.25">
      <c r="A232" t="s">
        <v>86</v>
      </c>
      <c r="B232">
        <v>11</v>
      </c>
      <c r="D232">
        <v>3</v>
      </c>
      <c r="E232" t="s">
        <v>1</v>
      </c>
      <c r="H232" s="35">
        <v>-1.225E-3</v>
      </c>
      <c r="I232" s="35">
        <v>-3.26E-5</v>
      </c>
    </row>
    <row r="233" spans="1:9" x14ac:dyDescent="0.25">
      <c r="A233" t="s">
        <v>86</v>
      </c>
      <c r="B233">
        <v>11</v>
      </c>
      <c r="D233">
        <v>3</v>
      </c>
      <c r="E233" t="s">
        <v>2</v>
      </c>
      <c r="H233" s="35">
        <v>7.2652999999999997E-5</v>
      </c>
      <c r="I233" s="35">
        <v>1.934E-6</v>
      </c>
    </row>
    <row r="234" spans="1:9" x14ac:dyDescent="0.25">
      <c r="A234" t="s">
        <v>86</v>
      </c>
      <c r="B234">
        <v>11</v>
      </c>
      <c r="D234">
        <v>2</v>
      </c>
      <c r="E234" t="s">
        <v>0</v>
      </c>
      <c r="H234" s="35">
        <v>5.8377999999999999E-2</v>
      </c>
      <c r="I234" s="35">
        <v>1.554E-3</v>
      </c>
    </row>
    <row r="235" spans="1:9" x14ac:dyDescent="0.25">
      <c r="A235" t="s">
        <v>86</v>
      </c>
      <c r="B235">
        <v>11</v>
      </c>
      <c r="D235">
        <v>2</v>
      </c>
      <c r="E235" t="s">
        <v>1</v>
      </c>
      <c r="H235" s="35">
        <v>9.1173999999999995E-3</v>
      </c>
      <c r="I235" s="35">
        <v>2.4269999999999999E-4</v>
      </c>
    </row>
    <row r="236" spans="1:9" x14ac:dyDescent="0.25">
      <c r="A236" t="s">
        <v>86</v>
      </c>
      <c r="B236">
        <v>11</v>
      </c>
      <c r="D236">
        <v>2</v>
      </c>
      <c r="E236" t="s">
        <v>2</v>
      </c>
      <c r="H236" s="35">
        <v>-5.4730000000000002E-4</v>
      </c>
      <c r="I236" s="35">
        <v>-1.4569999999999999E-5</v>
      </c>
    </row>
    <row r="237" spans="1:9" x14ac:dyDescent="0.25">
      <c r="A237" t="s">
        <v>86</v>
      </c>
      <c r="B237">
        <v>11</v>
      </c>
      <c r="D237">
        <v>1</v>
      </c>
      <c r="E237" t="s">
        <v>0</v>
      </c>
      <c r="H237" s="35">
        <v>2.3441E-3</v>
      </c>
      <c r="I237" s="35">
        <v>6.2399999999999999E-5</v>
      </c>
    </row>
    <row r="238" spans="1:9" x14ac:dyDescent="0.25">
      <c r="A238" t="s">
        <v>86</v>
      </c>
      <c r="B238">
        <v>11</v>
      </c>
      <c r="D238">
        <v>1</v>
      </c>
      <c r="E238" t="s">
        <v>1</v>
      </c>
      <c r="H238" s="35">
        <v>3.0706E-4</v>
      </c>
      <c r="I238" s="35">
        <v>8.1737999999999996E-6</v>
      </c>
    </row>
    <row r="239" spans="1:9" x14ac:dyDescent="0.25">
      <c r="A239" t="s">
        <v>86</v>
      </c>
      <c r="B239">
        <v>11</v>
      </c>
      <c r="D239">
        <v>1</v>
      </c>
      <c r="E239" t="s">
        <v>2</v>
      </c>
      <c r="H239" s="35">
        <v>-1.5590000000000002E-5</v>
      </c>
      <c r="I239" s="35">
        <v>-4.15E-7</v>
      </c>
    </row>
    <row r="240" spans="1:9" x14ac:dyDescent="0.25">
      <c r="A240" t="s">
        <v>86</v>
      </c>
      <c r="B240">
        <v>12</v>
      </c>
      <c r="E240" t="s">
        <v>89</v>
      </c>
      <c r="H240">
        <v>6.6400000000000001E-2</v>
      </c>
      <c r="I240">
        <v>6.6400000000000001E-2</v>
      </c>
    </row>
    <row r="241" spans="1:9" x14ac:dyDescent="0.25">
      <c r="A241" t="s">
        <v>86</v>
      </c>
      <c r="B241">
        <v>12</v>
      </c>
      <c r="E241" t="s">
        <v>90</v>
      </c>
      <c r="H241">
        <v>1.4E-2</v>
      </c>
      <c r="I241">
        <v>1.4E-2</v>
      </c>
    </row>
    <row r="242" spans="1:9" x14ac:dyDescent="0.25">
      <c r="A242" t="s">
        <v>86</v>
      </c>
      <c r="B242">
        <v>12</v>
      </c>
      <c r="C242">
        <v>6.6000000000000003E-2</v>
      </c>
      <c r="D242">
        <v>6</v>
      </c>
      <c r="E242" t="s">
        <v>0</v>
      </c>
      <c r="H242" s="35">
        <v>-2.2569999999999999E-3</v>
      </c>
      <c r="I242" s="35">
        <v>2.2620000000000001E-3</v>
      </c>
    </row>
    <row r="243" spans="1:9" x14ac:dyDescent="0.25">
      <c r="A243" t="s">
        <v>86</v>
      </c>
      <c r="B243">
        <v>12</v>
      </c>
      <c r="D243">
        <v>6</v>
      </c>
      <c r="E243" t="s">
        <v>1</v>
      </c>
      <c r="H243" s="35">
        <v>3.2076000000000001E-3</v>
      </c>
      <c r="I243" s="35">
        <v>-3.215E-3</v>
      </c>
    </row>
    <row r="244" spans="1:9" x14ac:dyDescent="0.25">
      <c r="A244" t="s">
        <v>86</v>
      </c>
      <c r="B244">
        <v>12</v>
      </c>
      <c r="D244">
        <v>6</v>
      </c>
      <c r="E244" t="s">
        <v>2</v>
      </c>
      <c r="H244" s="35">
        <v>-2.3269999999999999E-4</v>
      </c>
      <c r="I244" s="35">
        <v>2.3326999999999999E-4</v>
      </c>
    </row>
    <row r="245" spans="1:9" x14ac:dyDescent="0.25">
      <c r="A245" t="s">
        <v>86</v>
      </c>
      <c r="B245">
        <v>12</v>
      </c>
      <c r="D245">
        <v>5</v>
      </c>
      <c r="E245" t="s">
        <v>0</v>
      </c>
      <c r="H245" s="35">
        <v>4.8932000000000003E-3</v>
      </c>
      <c r="I245" s="35">
        <v>-4.9049999999999996E-3</v>
      </c>
    </row>
    <row r="246" spans="1:9" x14ac:dyDescent="0.25">
      <c r="A246" t="s">
        <v>86</v>
      </c>
      <c r="B246">
        <v>12</v>
      </c>
      <c r="D246">
        <v>5</v>
      </c>
      <c r="E246" t="s">
        <v>1</v>
      </c>
      <c r="H246" s="35">
        <v>-7.1970000000000003E-3</v>
      </c>
      <c r="I246" s="35">
        <v>7.2148000000000004E-3</v>
      </c>
    </row>
    <row r="247" spans="1:9" x14ac:dyDescent="0.25">
      <c r="A247" t="s">
        <v>86</v>
      </c>
      <c r="B247">
        <v>12</v>
      </c>
      <c r="D247">
        <v>5</v>
      </c>
      <c r="E247" t="s">
        <v>2</v>
      </c>
      <c r="H247" s="35">
        <v>5.0568E-4</v>
      </c>
      <c r="I247" s="35">
        <v>-5.0690000000000002E-4</v>
      </c>
    </row>
    <row r="248" spans="1:9" x14ac:dyDescent="0.25">
      <c r="A248" t="s">
        <v>86</v>
      </c>
      <c r="B248">
        <v>12</v>
      </c>
      <c r="D248">
        <v>4</v>
      </c>
      <c r="E248" t="s">
        <v>0</v>
      </c>
      <c r="H248" s="35">
        <v>-4.3410000000000002E-3</v>
      </c>
      <c r="I248" s="35">
        <v>4.3518999999999997E-3</v>
      </c>
    </row>
    <row r="249" spans="1:9" x14ac:dyDescent="0.25">
      <c r="A249" t="s">
        <v>86</v>
      </c>
      <c r="B249">
        <v>12</v>
      </c>
      <c r="D249">
        <v>4</v>
      </c>
      <c r="E249" t="s">
        <v>1</v>
      </c>
      <c r="H249" s="35">
        <v>6.4009000000000002E-3</v>
      </c>
      <c r="I249" s="35">
        <v>-6.4159999999999998E-3</v>
      </c>
    </row>
    <row r="250" spans="1:9" x14ac:dyDescent="0.25">
      <c r="A250" t="s">
        <v>86</v>
      </c>
      <c r="B250">
        <v>12</v>
      </c>
      <c r="D250">
        <v>4</v>
      </c>
      <c r="E250" t="s">
        <v>2</v>
      </c>
      <c r="H250" s="35">
        <v>-4.5080000000000001E-4</v>
      </c>
      <c r="I250" s="35">
        <v>4.5186E-4</v>
      </c>
    </row>
    <row r="251" spans="1:9" x14ac:dyDescent="0.25">
      <c r="A251" t="s">
        <v>86</v>
      </c>
      <c r="B251">
        <v>12</v>
      </c>
      <c r="D251">
        <v>3</v>
      </c>
      <c r="E251" t="s">
        <v>0</v>
      </c>
      <c r="H251" s="35">
        <v>-4.1219999999999999E-4</v>
      </c>
      <c r="I251" s="35">
        <v>4.1322E-4</v>
      </c>
    </row>
    <row r="252" spans="1:9" x14ac:dyDescent="0.25">
      <c r="A252" t="s">
        <v>86</v>
      </c>
      <c r="B252">
        <v>12</v>
      </c>
      <c r="D252">
        <v>3</v>
      </c>
      <c r="E252" t="s">
        <v>1</v>
      </c>
      <c r="H252" s="35">
        <v>6.5271000000000003E-4</v>
      </c>
      <c r="I252" s="35">
        <v>-6.5430000000000002E-4</v>
      </c>
    </row>
    <row r="253" spans="1:9" x14ac:dyDescent="0.25">
      <c r="A253" t="s">
        <v>86</v>
      </c>
      <c r="B253">
        <v>12</v>
      </c>
      <c r="D253">
        <v>3</v>
      </c>
      <c r="E253" t="s">
        <v>2</v>
      </c>
      <c r="H253" s="35">
        <v>-4.1310000000000003E-5</v>
      </c>
      <c r="I253" s="35">
        <v>4.1412999999999998E-5</v>
      </c>
    </row>
    <row r="254" spans="1:9" x14ac:dyDescent="0.25">
      <c r="A254" t="s">
        <v>86</v>
      </c>
      <c r="B254">
        <v>12</v>
      </c>
      <c r="D254">
        <v>2</v>
      </c>
      <c r="E254" t="s">
        <v>0</v>
      </c>
      <c r="H254" s="35">
        <v>4.3039000000000003E-3</v>
      </c>
      <c r="I254" s="35">
        <v>-4.3140000000000001E-3</v>
      </c>
    </row>
    <row r="255" spans="1:9" x14ac:dyDescent="0.25">
      <c r="A255" t="s">
        <v>86</v>
      </c>
      <c r="B255">
        <v>12</v>
      </c>
      <c r="D255">
        <v>2</v>
      </c>
      <c r="E255" t="s">
        <v>1</v>
      </c>
      <c r="H255" s="35">
        <v>-6.4440000000000001E-3</v>
      </c>
      <c r="I255" s="35">
        <v>6.4593000000000003E-3</v>
      </c>
    </row>
    <row r="256" spans="1:9" x14ac:dyDescent="0.25">
      <c r="A256" t="s">
        <v>86</v>
      </c>
      <c r="B256">
        <v>12</v>
      </c>
      <c r="D256">
        <v>2</v>
      </c>
      <c r="E256" t="s">
        <v>2</v>
      </c>
      <c r="H256" s="35">
        <v>4.4368000000000001E-4</v>
      </c>
      <c r="I256" s="35">
        <v>-4.4470000000000002E-4</v>
      </c>
    </row>
    <row r="257" spans="1:9" x14ac:dyDescent="0.25">
      <c r="A257" t="s">
        <v>86</v>
      </c>
      <c r="B257">
        <v>12</v>
      </c>
      <c r="D257">
        <v>1</v>
      </c>
      <c r="E257" t="s">
        <v>0</v>
      </c>
      <c r="H257" s="35">
        <v>1.55E-4</v>
      </c>
      <c r="I257" s="35">
        <v>-1.5540000000000001E-4</v>
      </c>
    </row>
    <row r="258" spans="1:9" x14ac:dyDescent="0.25">
      <c r="A258" t="s">
        <v>86</v>
      </c>
      <c r="B258">
        <v>12</v>
      </c>
      <c r="D258">
        <v>1</v>
      </c>
      <c r="E258" t="s">
        <v>1</v>
      </c>
      <c r="H258" s="35">
        <v>-2.3120000000000001E-4</v>
      </c>
      <c r="I258" s="35">
        <v>2.3173000000000001E-4</v>
      </c>
    </row>
    <row r="259" spans="1:9" x14ac:dyDescent="0.25">
      <c r="A259" t="s">
        <v>86</v>
      </c>
      <c r="B259">
        <v>12</v>
      </c>
      <c r="D259">
        <v>1</v>
      </c>
      <c r="E259" t="s">
        <v>2</v>
      </c>
      <c r="H259" s="35">
        <v>1.5378000000000001E-5</v>
      </c>
      <c r="I259" s="35">
        <v>-1.5420000000000001E-5</v>
      </c>
    </row>
    <row r="260" spans="1:9" x14ac:dyDescent="0.25">
      <c r="A260" t="s">
        <v>86</v>
      </c>
      <c r="B260">
        <v>13</v>
      </c>
      <c r="E260" t="s">
        <v>89</v>
      </c>
      <c r="H260">
        <v>6.3299999999999995E-2</v>
      </c>
      <c r="I260">
        <v>6.3299999999999995E-2</v>
      </c>
    </row>
    <row r="261" spans="1:9" x14ac:dyDescent="0.25">
      <c r="A261" t="s">
        <v>86</v>
      </c>
      <c r="B261">
        <v>13</v>
      </c>
      <c r="E261" t="s">
        <v>90</v>
      </c>
      <c r="H261">
        <v>3.0000000000000001E-3</v>
      </c>
      <c r="I261">
        <v>1.337</v>
      </c>
    </row>
    <row r="262" spans="1:9" x14ac:dyDescent="0.25">
      <c r="A262" t="s">
        <v>86</v>
      </c>
      <c r="B262">
        <v>13</v>
      </c>
      <c r="C262">
        <v>6.3E-2</v>
      </c>
      <c r="D262">
        <v>6</v>
      </c>
      <c r="E262" t="s">
        <v>0</v>
      </c>
      <c r="H262" s="35">
        <v>-5.3689999999999998E-6</v>
      </c>
      <c r="I262" s="35">
        <v>1.0891E-4</v>
      </c>
    </row>
    <row r="263" spans="1:9" x14ac:dyDescent="0.25">
      <c r="A263" t="s">
        <v>86</v>
      </c>
      <c r="B263">
        <v>13</v>
      </c>
      <c r="D263">
        <v>6</v>
      </c>
      <c r="E263" t="s">
        <v>1</v>
      </c>
      <c r="H263" s="35">
        <v>-1.9699999999999999E-4</v>
      </c>
      <c r="I263" s="35">
        <v>3.9963999999999998E-3</v>
      </c>
    </row>
    <row r="264" spans="1:9" x14ac:dyDescent="0.25">
      <c r="A264" t="s">
        <v>86</v>
      </c>
      <c r="B264">
        <v>13</v>
      </c>
      <c r="D264">
        <v>6</v>
      </c>
      <c r="E264" t="s">
        <v>2</v>
      </c>
      <c r="H264" s="35">
        <v>-1.9369999999999998E-6</v>
      </c>
      <c r="I264" s="35">
        <v>3.9285000000000001E-5</v>
      </c>
    </row>
    <row r="265" spans="1:9" x14ac:dyDescent="0.25">
      <c r="A265" t="s">
        <v>86</v>
      </c>
      <c r="B265">
        <v>13</v>
      </c>
      <c r="D265">
        <v>5</v>
      </c>
      <c r="E265" t="s">
        <v>0</v>
      </c>
      <c r="H265" s="35">
        <v>-1.203E-5</v>
      </c>
      <c r="I265" s="35">
        <v>2.4399999999999999E-4</v>
      </c>
    </row>
    <row r="266" spans="1:9" x14ac:dyDescent="0.25">
      <c r="A266" t="s">
        <v>86</v>
      </c>
      <c r="B266">
        <v>13</v>
      </c>
      <c r="D266">
        <v>5</v>
      </c>
      <c r="E266" t="s">
        <v>1</v>
      </c>
      <c r="H266" s="35">
        <v>7.1239999999999997E-4</v>
      </c>
      <c r="I266" s="35">
        <v>-1.4449999999999999E-2</v>
      </c>
    </row>
    <row r="267" spans="1:9" x14ac:dyDescent="0.25">
      <c r="A267" t="s">
        <v>86</v>
      </c>
      <c r="B267">
        <v>13</v>
      </c>
      <c r="D267">
        <v>5</v>
      </c>
      <c r="E267" t="s">
        <v>2</v>
      </c>
      <c r="H267" s="35">
        <v>3.2453000000000001E-6</v>
      </c>
      <c r="I267" s="35">
        <v>-6.5829999999999998E-5</v>
      </c>
    </row>
    <row r="268" spans="1:9" x14ac:dyDescent="0.25">
      <c r="A268" t="s">
        <v>86</v>
      </c>
      <c r="B268">
        <v>13</v>
      </c>
      <c r="D268">
        <v>4</v>
      </c>
      <c r="E268" t="s">
        <v>0</v>
      </c>
      <c r="H268" s="35">
        <v>-1.5999999999999999E-5</v>
      </c>
      <c r="I268" s="35">
        <v>3.2456999999999999E-4</v>
      </c>
    </row>
    <row r="269" spans="1:9" x14ac:dyDescent="0.25">
      <c r="A269" t="s">
        <v>86</v>
      </c>
      <c r="B269">
        <v>13</v>
      </c>
      <c r="D269">
        <v>4</v>
      </c>
      <c r="E269" t="s">
        <v>1</v>
      </c>
      <c r="H269" s="35">
        <v>-1.3079999999999999E-3</v>
      </c>
      <c r="I269" s="35">
        <v>2.6532E-2</v>
      </c>
    </row>
    <row r="270" spans="1:9" x14ac:dyDescent="0.25">
      <c r="A270" t="s">
        <v>86</v>
      </c>
      <c r="B270">
        <v>13</v>
      </c>
      <c r="D270">
        <v>4</v>
      </c>
      <c r="E270" t="s">
        <v>2</v>
      </c>
      <c r="H270" s="35">
        <v>-1.026E-5</v>
      </c>
      <c r="I270" s="35">
        <v>2.0812000000000001E-4</v>
      </c>
    </row>
    <row r="271" spans="1:9" x14ac:dyDescent="0.25">
      <c r="A271" t="s">
        <v>86</v>
      </c>
      <c r="B271">
        <v>13</v>
      </c>
      <c r="D271">
        <v>3</v>
      </c>
      <c r="E271" t="s">
        <v>0</v>
      </c>
      <c r="H271" s="35">
        <v>8.5709000000000002E-5</v>
      </c>
      <c r="I271" s="35">
        <v>-1.7390000000000001E-3</v>
      </c>
    </row>
    <row r="272" spans="1:9" x14ac:dyDescent="0.25">
      <c r="A272" t="s">
        <v>86</v>
      </c>
      <c r="B272">
        <v>13</v>
      </c>
      <c r="D272">
        <v>3</v>
      </c>
      <c r="E272" t="s">
        <v>1</v>
      </c>
      <c r="H272" s="35">
        <v>1.7495E-3</v>
      </c>
      <c r="I272" s="35">
        <v>-3.5490000000000001E-2</v>
      </c>
    </row>
    <row r="273" spans="1:9" x14ac:dyDescent="0.25">
      <c r="A273" t="s">
        <v>86</v>
      </c>
      <c r="B273">
        <v>13</v>
      </c>
      <c r="D273">
        <v>3</v>
      </c>
      <c r="E273" t="s">
        <v>2</v>
      </c>
      <c r="H273" s="35">
        <v>2.1611999999999999E-5</v>
      </c>
      <c r="I273" s="35">
        <v>-4.3839999999999998E-4</v>
      </c>
    </row>
    <row r="274" spans="1:9" x14ac:dyDescent="0.25">
      <c r="A274" t="s">
        <v>86</v>
      </c>
      <c r="B274">
        <v>13</v>
      </c>
      <c r="D274">
        <v>2</v>
      </c>
      <c r="E274" t="s">
        <v>0</v>
      </c>
      <c r="H274" s="35">
        <v>-9.9580000000000005E-5</v>
      </c>
      <c r="I274" s="35">
        <v>2.0198999999999998E-3</v>
      </c>
    </row>
    <row r="275" spans="1:9" x14ac:dyDescent="0.25">
      <c r="A275" t="s">
        <v>86</v>
      </c>
      <c r="B275">
        <v>13</v>
      </c>
      <c r="D275">
        <v>2</v>
      </c>
      <c r="E275" t="s">
        <v>1</v>
      </c>
      <c r="H275" s="35">
        <v>-1.591E-3</v>
      </c>
      <c r="I275" s="35">
        <v>3.2280999999999997E-2</v>
      </c>
    </row>
    <row r="276" spans="1:9" x14ac:dyDescent="0.25">
      <c r="A276" t="s">
        <v>86</v>
      </c>
      <c r="B276">
        <v>13</v>
      </c>
      <c r="D276">
        <v>2</v>
      </c>
      <c r="E276" t="s">
        <v>2</v>
      </c>
      <c r="H276" s="35">
        <v>-2.2350000000000001E-5</v>
      </c>
      <c r="I276" s="35">
        <v>4.5333999999999999E-4</v>
      </c>
    </row>
    <row r="277" spans="1:9" x14ac:dyDescent="0.25">
      <c r="A277" t="s">
        <v>86</v>
      </c>
      <c r="B277">
        <v>13</v>
      </c>
      <c r="D277">
        <v>1</v>
      </c>
      <c r="E277" t="s">
        <v>0</v>
      </c>
      <c r="H277" s="35">
        <v>-6.3049999999999998E-6</v>
      </c>
      <c r="I277" s="35">
        <v>1.2788E-4</v>
      </c>
    </row>
    <row r="278" spans="1:9" x14ac:dyDescent="0.25">
      <c r="A278" t="s">
        <v>86</v>
      </c>
      <c r="B278">
        <v>13</v>
      </c>
      <c r="D278">
        <v>1</v>
      </c>
      <c r="E278" t="s">
        <v>1</v>
      </c>
      <c r="H278" s="35">
        <v>-1.2879999999999999E-4</v>
      </c>
      <c r="I278" s="35">
        <v>2.6118999999999999E-3</v>
      </c>
    </row>
    <row r="279" spans="1:9" x14ac:dyDescent="0.25">
      <c r="A279" t="s">
        <v>86</v>
      </c>
      <c r="B279">
        <v>13</v>
      </c>
      <c r="D279">
        <v>1</v>
      </c>
      <c r="E279" t="s">
        <v>2</v>
      </c>
      <c r="H279" s="35">
        <v>-1.254E-6</v>
      </c>
      <c r="I279" s="35">
        <v>2.5443999999999999E-5</v>
      </c>
    </row>
    <row r="280" spans="1:9" x14ac:dyDescent="0.25">
      <c r="A280" t="s">
        <v>86</v>
      </c>
      <c r="B280">
        <v>14</v>
      </c>
      <c r="E280" t="s">
        <v>89</v>
      </c>
      <c r="H280">
        <v>6.0600000000000001E-2</v>
      </c>
      <c r="I280">
        <v>6.0600000000000001E-2</v>
      </c>
    </row>
    <row r="281" spans="1:9" x14ac:dyDescent="0.25">
      <c r="A281" t="s">
        <v>86</v>
      </c>
      <c r="B281">
        <v>14</v>
      </c>
      <c r="E281" t="s">
        <v>90</v>
      </c>
      <c r="H281">
        <v>1.304</v>
      </c>
      <c r="I281">
        <v>6.0000000000000001E-3</v>
      </c>
    </row>
    <row r="282" spans="1:9" x14ac:dyDescent="0.25">
      <c r="A282" t="s">
        <v>86</v>
      </c>
      <c r="B282">
        <v>14</v>
      </c>
      <c r="C282">
        <v>6.0999999999999999E-2</v>
      </c>
      <c r="D282">
        <v>6</v>
      </c>
      <c r="E282" t="s">
        <v>0</v>
      </c>
      <c r="H282" s="35">
        <v>3.5593000000000001E-3</v>
      </c>
      <c r="I282" s="35">
        <v>2.3498E-4</v>
      </c>
    </row>
    <row r="283" spans="1:9" x14ac:dyDescent="0.25">
      <c r="A283" t="s">
        <v>86</v>
      </c>
      <c r="B283">
        <v>14</v>
      </c>
      <c r="D283">
        <v>6</v>
      </c>
      <c r="E283" t="s">
        <v>1</v>
      </c>
      <c r="H283" s="35">
        <v>7.6840000000000003E-4</v>
      </c>
      <c r="I283" s="35">
        <v>5.0729000000000002E-5</v>
      </c>
    </row>
    <row r="284" spans="1:9" x14ac:dyDescent="0.25">
      <c r="A284" t="s">
        <v>86</v>
      </c>
      <c r="B284">
        <v>14</v>
      </c>
      <c r="D284">
        <v>6</v>
      </c>
      <c r="E284" t="s">
        <v>2</v>
      </c>
      <c r="H284" s="35">
        <v>-3.854E-5</v>
      </c>
      <c r="I284" s="35">
        <v>-2.5440000000000001E-6</v>
      </c>
    </row>
    <row r="285" spans="1:9" x14ac:dyDescent="0.25">
      <c r="A285" t="s">
        <v>86</v>
      </c>
      <c r="B285">
        <v>14</v>
      </c>
      <c r="D285">
        <v>5</v>
      </c>
      <c r="E285" t="s">
        <v>0</v>
      </c>
      <c r="H285" s="35">
        <v>-1.2149999999999999E-2</v>
      </c>
      <c r="I285" s="35">
        <v>-8.0239999999999999E-4</v>
      </c>
    </row>
    <row r="286" spans="1:9" x14ac:dyDescent="0.25">
      <c r="A286" t="s">
        <v>86</v>
      </c>
      <c r="B286">
        <v>14</v>
      </c>
      <c r="D286">
        <v>5</v>
      </c>
      <c r="E286" t="s">
        <v>1</v>
      </c>
      <c r="H286" s="35">
        <v>-2.843E-3</v>
      </c>
      <c r="I286" s="35">
        <v>-1.8770000000000001E-4</v>
      </c>
    </row>
    <row r="287" spans="1:9" x14ac:dyDescent="0.25">
      <c r="A287" t="s">
        <v>86</v>
      </c>
      <c r="B287">
        <v>14</v>
      </c>
      <c r="D287">
        <v>5</v>
      </c>
      <c r="E287" t="s">
        <v>2</v>
      </c>
      <c r="H287" s="35">
        <v>1.4369E-4</v>
      </c>
      <c r="I287" s="35">
        <v>9.4862000000000008E-6</v>
      </c>
    </row>
    <row r="288" spans="1:9" x14ac:dyDescent="0.25">
      <c r="A288" t="s">
        <v>86</v>
      </c>
      <c r="B288">
        <v>14</v>
      </c>
      <c r="D288">
        <v>4</v>
      </c>
      <c r="E288" t="s">
        <v>0</v>
      </c>
      <c r="H288" s="35">
        <v>2.3521E-2</v>
      </c>
      <c r="I288" s="35">
        <v>1.5528E-3</v>
      </c>
    </row>
    <row r="289" spans="1:9" x14ac:dyDescent="0.25">
      <c r="A289" t="s">
        <v>86</v>
      </c>
      <c r="B289">
        <v>14</v>
      </c>
      <c r="D289">
        <v>4</v>
      </c>
      <c r="E289" t="s">
        <v>1</v>
      </c>
      <c r="H289" s="35">
        <v>5.3714000000000001E-3</v>
      </c>
      <c r="I289" s="35">
        <v>3.5461999999999999E-4</v>
      </c>
    </row>
    <row r="290" spans="1:9" x14ac:dyDescent="0.25">
      <c r="A290" t="s">
        <v>86</v>
      </c>
      <c r="B290">
        <v>14</v>
      </c>
      <c r="D290">
        <v>4</v>
      </c>
      <c r="E290" t="s">
        <v>2</v>
      </c>
      <c r="H290" s="35">
        <v>-2.6949999999999999E-4</v>
      </c>
      <c r="I290" s="35">
        <v>-1.7790000000000001E-5</v>
      </c>
    </row>
    <row r="291" spans="1:9" x14ac:dyDescent="0.25">
      <c r="A291" t="s">
        <v>86</v>
      </c>
      <c r="B291">
        <v>14</v>
      </c>
      <c r="D291">
        <v>3</v>
      </c>
      <c r="E291" t="s">
        <v>0</v>
      </c>
      <c r="H291" s="35">
        <v>-3.3939999999999998E-2</v>
      </c>
      <c r="I291" s="35">
        <v>-2.2399999999999998E-3</v>
      </c>
    </row>
    <row r="292" spans="1:9" x14ac:dyDescent="0.25">
      <c r="A292" t="s">
        <v>86</v>
      </c>
      <c r="B292">
        <v>14</v>
      </c>
      <c r="D292">
        <v>3</v>
      </c>
      <c r="E292" t="s">
        <v>1</v>
      </c>
      <c r="H292" s="35">
        <v>-8.1150000000000007E-3</v>
      </c>
      <c r="I292" s="35">
        <v>-5.3580000000000001E-4</v>
      </c>
    </row>
    <row r="293" spans="1:9" x14ac:dyDescent="0.25">
      <c r="A293" t="s">
        <v>86</v>
      </c>
      <c r="B293">
        <v>14</v>
      </c>
      <c r="D293">
        <v>3</v>
      </c>
      <c r="E293" t="s">
        <v>2</v>
      </c>
      <c r="H293" s="35">
        <v>4.1946000000000003E-4</v>
      </c>
      <c r="I293" s="35">
        <v>2.7693000000000001E-5</v>
      </c>
    </row>
    <row r="294" spans="1:9" x14ac:dyDescent="0.25">
      <c r="A294" t="s">
        <v>86</v>
      </c>
      <c r="B294">
        <v>14</v>
      </c>
      <c r="D294">
        <v>2</v>
      </c>
      <c r="E294" t="s">
        <v>0</v>
      </c>
      <c r="H294" s="35">
        <v>3.2439999999999997E-2</v>
      </c>
      <c r="I294" s="35">
        <v>2.1416999999999999E-3</v>
      </c>
    </row>
    <row r="295" spans="1:9" x14ac:dyDescent="0.25">
      <c r="A295" t="s">
        <v>86</v>
      </c>
      <c r="B295">
        <v>14</v>
      </c>
      <c r="D295">
        <v>2</v>
      </c>
      <c r="E295" t="s">
        <v>1</v>
      </c>
      <c r="H295" s="35">
        <v>7.8417000000000001E-3</v>
      </c>
      <c r="I295" s="35">
        <v>5.1769999999999995E-4</v>
      </c>
    </row>
    <row r="296" spans="1:9" x14ac:dyDescent="0.25">
      <c r="A296" t="s">
        <v>86</v>
      </c>
      <c r="B296">
        <v>14</v>
      </c>
      <c r="D296">
        <v>2</v>
      </c>
      <c r="E296" t="s">
        <v>2</v>
      </c>
      <c r="H296" s="35">
        <v>-4.0860000000000001E-4</v>
      </c>
      <c r="I296" s="35">
        <v>-2.6979999999999999E-5</v>
      </c>
    </row>
    <row r="297" spans="1:9" x14ac:dyDescent="0.25">
      <c r="A297" t="s">
        <v>86</v>
      </c>
      <c r="B297">
        <v>14</v>
      </c>
      <c r="D297">
        <v>1</v>
      </c>
      <c r="E297" t="s">
        <v>0</v>
      </c>
      <c r="H297" s="35">
        <v>1.7279000000000001E-3</v>
      </c>
      <c r="I297" s="35">
        <v>1.1407E-4</v>
      </c>
    </row>
    <row r="298" spans="1:9" x14ac:dyDescent="0.25">
      <c r="A298" t="s">
        <v>86</v>
      </c>
      <c r="B298">
        <v>14</v>
      </c>
      <c r="D298">
        <v>1</v>
      </c>
      <c r="E298" t="s">
        <v>1</v>
      </c>
      <c r="H298" s="35">
        <v>3.7706000000000003E-4</v>
      </c>
      <c r="I298" s="35">
        <v>2.4893E-5</v>
      </c>
    </row>
    <row r="299" spans="1:9" x14ac:dyDescent="0.25">
      <c r="A299" t="s">
        <v>86</v>
      </c>
      <c r="B299">
        <v>14</v>
      </c>
      <c r="D299">
        <v>1</v>
      </c>
      <c r="E299" t="s">
        <v>2</v>
      </c>
      <c r="H299" s="35">
        <v>-1.4389999999999999E-5</v>
      </c>
      <c r="I299" s="35">
        <v>-9.5030000000000003E-7</v>
      </c>
    </row>
    <row r="300" spans="1:9" x14ac:dyDescent="0.25">
      <c r="A300" t="s">
        <v>86</v>
      </c>
      <c r="B300">
        <v>15</v>
      </c>
      <c r="E300" t="s">
        <v>89</v>
      </c>
      <c r="H300">
        <v>4.9299999999999997E-2</v>
      </c>
      <c r="I300">
        <v>4.9299999999999997E-2</v>
      </c>
    </row>
    <row r="301" spans="1:9" x14ac:dyDescent="0.25">
      <c r="A301" t="s">
        <v>86</v>
      </c>
      <c r="B301">
        <v>15</v>
      </c>
      <c r="E301" t="s">
        <v>90</v>
      </c>
      <c r="H301">
        <v>1.9E-2</v>
      </c>
      <c r="I301">
        <v>1.4999999999999999E-2</v>
      </c>
    </row>
    <row r="302" spans="1:9" x14ac:dyDescent="0.25">
      <c r="A302" t="s">
        <v>86</v>
      </c>
      <c r="B302">
        <v>15</v>
      </c>
      <c r="C302">
        <v>4.9000000000000002E-2</v>
      </c>
      <c r="D302">
        <v>6</v>
      </c>
      <c r="E302" t="s">
        <v>0</v>
      </c>
      <c r="H302" s="35">
        <v>3.7177999999999999E-4</v>
      </c>
      <c r="I302" s="35">
        <v>-3.324E-4</v>
      </c>
    </row>
    <row r="303" spans="1:9" x14ac:dyDescent="0.25">
      <c r="A303" t="s">
        <v>86</v>
      </c>
      <c r="B303">
        <v>15</v>
      </c>
      <c r="D303">
        <v>6</v>
      </c>
      <c r="E303" t="s">
        <v>1</v>
      </c>
      <c r="H303" s="35">
        <v>-5.2999999999999998E-4</v>
      </c>
      <c r="I303" s="35">
        <v>4.7382000000000001E-4</v>
      </c>
    </row>
    <row r="304" spans="1:9" x14ac:dyDescent="0.25">
      <c r="A304" t="s">
        <v>86</v>
      </c>
      <c r="B304">
        <v>15</v>
      </c>
      <c r="D304">
        <v>6</v>
      </c>
      <c r="E304" t="s">
        <v>2</v>
      </c>
      <c r="H304" s="35">
        <v>3.7484999999999998E-5</v>
      </c>
      <c r="I304" s="35">
        <v>-3.3510000000000003E-5</v>
      </c>
    </row>
    <row r="305" spans="1:9" x14ac:dyDescent="0.25">
      <c r="A305" t="s">
        <v>86</v>
      </c>
      <c r="B305">
        <v>15</v>
      </c>
      <c r="D305">
        <v>5</v>
      </c>
      <c r="E305" t="s">
        <v>0</v>
      </c>
      <c r="H305" s="35">
        <v>-1.1460000000000001E-3</v>
      </c>
      <c r="I305" s="35">
        <v>1.0245E-3</v>
      </c>
    </row>
    <row r="306" spans="1:9" x14ac:dyDescent="0.25">
      <c r="A306" t="s">
        <v>86</v>
      </c>
      <c r="B306">
        <v>15</v>
      </c>
      <c r="D306">
        <v>5</v>
      </c>
      <c r="E306" t="s">
        <v>1</v>
      </c>
      <c r="H306" s="35">
        <v>1.6915000000000001E-3</v>
      </c>
      <c r="I306" s="35">
        <v>-1.5120000000000001E-3</v>
      </c>
    </row>
    <row r="307" spans="1:9" x14ac:dyDescent="0.25">
      <c r="A307" t="s">
        <v>86</v>
      </c>
      <c r="B307">
        <v>15</v>
      </c>
      <c r="D307">
        <v>5</v>
      </c>
      <c r="E307" t="s">
        <v>2</v>
      </c>
      <c r="H307" s="35">
        <v>-1.156E-4</v>
      </c>
      <c r="I307" s="35">
        <v>1.0338E-4</v>
      </c>
    </row>
    <row r="308" spans="1:9" x14ac:dyDescent="0.25">
      <c r="A308" t="s">
        <v>86</v>
      </c>
      <c r="B308">
        <v>15</v>
      </c>
      <c r="D308">
        <v>4</v>
      </c>
      <c r="E308" t="s">
        <v>0</v>
      </c>
      <c r="H308" s="35">
        <v>2.2745999999999999E-3</v>
      </c>
      <c r="I308" s="35">
        <v>-2.0330000000000001E-3</v>
      </c>
    </row>
    <row r="309" spans="1:9" x14ac:dyDescent="0.25">
      <c r="A309" t="s">
        <v>86</v>
      </c>
      <c r="B309">
        <v>15</v>
      </c>
      <c r="D309">
        <v>4</v>
      </c>
      <c r="E309" t="s">
        <v>1</v>
      </c>
      <c r="H309" s="35">
        <v>-3.3430000000000001E-3</v>
      </c>
      <c r="I309" s="35">
        <v>2.9884999999999998E-3</v>
      </c>
    </row>
    <row r="310" spans="1:9" x14ac:dyDescent="0.25">
      <c r="A310" t="s">
        <v>86</v>
      </c>
      <c r="B310">
        <v>15</v>
      </c>
      <c r="D310">
        <v>4</v>
      </c>
      <c r="E310" t="s">
        <v>2</v>
      </c>
      <c r="H310" s="35">
        <v>2.2887E-4</v>
      </c>
      <c r="I310" s="35">
        <v>-2.0460000000000001E-4</v>
      </c>
    </row>
    <row r="311" spans="1:9" x14ac:dyDescent="0.25">
      <c r="A311" t="s">
        <v>86</v>
      </c>
      <c r="B311">
        <v>15</v>
      </c>
      <c r="D311">
        <v>3</v>
      </c>
      <c r="E311" t="s">
        <v>0</v>
      </c>
      <c r="H311" s="35">
        <v>-3.369E-3</v>
      </c>
      <c r="I311" s="35">
        <v>3.0117E-3</v>
      </c>
    </row>
    <row r="312" spans="1:9" x14ac:dyDescent="0.25">
      <c r="A312" t="s">
        <v>86</v>
      </c>
      <c r="B312">
        <v>15</v>
      </c>
      <c r="D312">
        <v>3</v>
      </c>
      <c r="E312" t="s">
        <v>1</v>
      </c>
      <c r="H312" s="35">
        <v>4.9459999999999999E-3</v>
      </c>
      <c r="I312" s="35">
        <v>-4.4219999999999997E-3</v>
      </c>
    </row>
    <row r="313" spans="1:9" x14ac:dyDescent="0.25">
      <c r="A313" t="s">
        <v>86</v>
      </c>
      <c r="B313">
        <v>15</v>
      </c>
      <c r="D313">
        <v>3</v>
      </c>
      <c r="E313" t="s">
        <v>2</v>
      </c>
      <c r="H313" s="35">
        <v>-3.4000000000000002E-4</v>
      </c>
      <c r="I313" s="35">
        <v>3.0392E-4</v>
      </c>
    </row>
    <row r="314" spans="1:9" x14ac:dyDescent="0.25">
      <c r="A314" t="s">
        <v>86</v>
      </c>
      <c r="B314">
        <v>15</v>
      </c>
      <c r="D314">
        <v>2</v>
      </c>
      <c r="E314" t="s">
        <v>0</v>
      </c>
      <c r="H314" s="35">
        <v>3.359E-3</v>
      </c>
      <c r="I314" s="35">
        <v>-3.003E-3</v>
      </c>
    </row>
    <row r="315" spans="1:9" x14ac:dyDescent="0.25">
      <c r="A315" t="s">
        <v>86</v>
      </c>
      <c r="B315">
        <v>15</v>
      </c>
      <c r="D315">
        <v>2</v>
      </c>
      <c r="E315" t="s">
        <v>1</v>
      </c>
      <c r="H315" s="35">
        <v>-4.9350000000000002E-3</v>
      </c>
      <c r="I315" s="35">
        <v>4.4115999999999999E-3</v>
      </c>
    </row>
    <row r="316" spans="1:9" x14ac:dyDescent="0.25">
      <c r="A316" t="s">
        <v>86</v>
      </c>
      <c r="B316">
        <v>15</v>
      </c>
      <c r="D316">
        <v>2</v>
      </c>
      <c r="E316" t="s">
        <v>2</v>
      </c>
      <c r="H316" s="35">
        <v>3.3900999999999999E-4</v>
      </c>
      <c r="I316" s="35">
        <v>-3.0309999999999999E-4</v>
      </c>
    </row>
    <row r="317" spans="1:9" x14ac:dyDescent="0.25">
      <c r="A317" t="s">
        <v>86</v>
      </c>
      <c r="B317">
        <v>15</v>
      </c>
      <c r="D317">
        <v>1</v>
      </c>
      <c r="E317" t="s">
        <v>0</v>
      </c>
      <c r="H317" s="35">
        <v>1.6348E-4</v>
      </c>
      <c r="I317" s="35">
        <v>-1.461E-4</v>
      </c>
    </row>
    <row r="318" spans="1:9" x14ac:dyDescent="0.25">
      <c r="A318" t="s">
        <v>86</v>
      </c>
      <c r="B318">
        <v>15</v>
      </c>
      <c r="D318">
        <v>1</v>
      </c>
      <c r="E318" t="s">
        <v>1</v>
      </c>
      <c r="H318" s="35">
        <v>-2.3919999999999999E-4</v>
      </c>
      <c r="I318" s="35">
        <v>2.1380999999999999E-4</v>
      </c>
    </row>
    <row r="319" spans="1:9" x14ac:dyDescent="0.25">
      <c r="A319" t="s">
        <v>86</v>
      </c>
      <c r="B319">
        <v>15</v>
      </c>
      <c r="D319">
        <v>1</v>
      </c>
      <c r="E319" t="s">
        <v>2</v>
      </c>
      <c r="H319" s="35">
        <v>1.5619000000000001E-5</v>
      </c>
      <c r="I319" s="35">
        <v>-1.396E-5</v>
      </c>
    </row>
    <row r="320" spans="1:9" x14ac:dyDescent="0.25">
      <c r="A320" t="s">
        <v>86</v>
      </c>
      <c r="B320">
        <v>16</v>
      </c>
      <c r="E320" t="s">
        <v>89</v>
      </c>
      <c r="H320">
        <v>2.1700000000000001E-2</v>
      </c>
      <c r="I320">
        <v>2.1700000000000001E-2</v>
      </c>
    </row>
    <row r="321" spans="1:9" x14ac:dyDescent="0.25">
      <c r="A321" t="s">
        <v>86</v>
      </c>
      <c r="B321">
        <v>16</v>
      </c>
      <c r="E321" t="s">
        <v>90</v>
      </c>
      <c r="H321">
        <v>2E-3</v>
      </c>
      <c r="I321">
        <v>15.569000000000001</v>
      </c>
    </row>
    <row r="322" spans="1:9" x14ac:dyDescent="0.25">
      <c r="A322" t="s">
        <v>86</v>
      </c>
      <c r="B322">
        <v>16</v>
      </c>
      <c r="C322">
        <v>2.1999999999999999E-2</v>
      </c>
      <c r="D322">
        <v>6</v>
      </c>
      <c r="E322" t="s">
        <v>0</v>
      </c>
      <c r="H322" s="35">
        <v>-5.313E-8</v>
      </c>
      <c r="I322" s="35">
        <v>4.6959000000000002E-6</v>
      </c>
    </row>
    <row r="323" spans="1:9" x14ac:dyDescent="0.25">
      <c r="A323" t="s">
        <v>86</v>
      </c>
      <c r="B323">
        <v>16</v>
      </c>
      <c r="D323">
        <v>6</v>
      </c>
      <c r="E323" t="s">
        <v>1</v>
      </c>
      <c r="H323" s="35">
        <v>2.2733000000000001E-7</v>
      </c>
      <c r="I323" s="35">
        <v>-2.0089999999999999E-5</v>
      </c>
    </row>
    <row r="324" spans="1:9" x14ac:dyDescent="0.25">
      <c r="A324" t="s">
        <v>86</v>
      </c>
      <c r="B324">
        <v>16</v>
      </c>
      <c r="D324">
        <v>6</v>
      </c>
      <c r="E324" t="s">
        <v>2</v>
      </c>
      <c r="H324" s="35">
        <v>-5.957E-9</v>
      </c>
      <c r="I324" s="35">
        <v>5.2649E-7</v>
      </c>
    </row>
    <row r="325" spans="1:9" x14ac:dyDescent="0.25">
      <c r="A325" t="s">
        <v>86</v>
      </c>
      <c r="B325">
        <v>16</v>
      </c>
      <c r="D325">
        <v>5</v>
      </c>
      <c r="E325" t="s">
        <v>0</v>
      </c>
      <c r="H325" s="35">
        <v>2.9493999999999999E-8</v>
      </c>
      <c r="I325" s="35">
        <v>-2.6070000000000002E-6</v>
      </c>
    </row>
    <row r="326" spans="1:9" x14ac:dyDescent="0.25">
      <c r="A326" t="s">
        <v>86</v>
      </c>
      <c r="B326">
        <v>16</v>
      </c>
      <c r="D326">
        <v>5</v>
      </c>
      <c r="E326" t="s">
        <v>1</v>
      </c>
      <c r="H326" s="35">
        <v>-2.272E-7</v>
      </c>
      <c r="I326" s="35">
        <v>2.0081E-5</v>
      </c>
    </row>
    <row r="327" spans="1:9" x14ac:dyDescent="0.25">
      <c r="A327" t="s">
        <v>86</v>
      </c>
      <c r="B327">
        <v>16</v>
      </c>
      <c r="D327">
        <v>5</v>
      </c>
      <c r="E327" t="s">
        <v>2</v>
      </c>
      <c r="H327" s="35">
        <v>3.0343000000000002E-9</v>
      </c>
      <c r="I327" s="35">
        <v>-2.6819999999999998E-7</v>
      </c>
    </row>
    <row r="328" spans="1:9" x14ac:dyDescent="0.25">
      <c r="A328" t="s">
        <v>86</v>
      </c>
      <c r="B328">
        <v>16</v>
      </c>
      <c r="D328">
        <v>4</v>
      </c>
      <c r="E328" t="s">
        <v>0</v>
      </c>
      <c r="H328" s="35">
        <v>-1.1810000000000001E-7</v>
      </c>
      <c r="I328" s="35">
        <v>1.0436E-5</v>
      </c>
    </row>
    <row r="329" spans="1:9" x14ac:dyDescent="0.25">
      <c r="A329" t="s">
        <v>86</v>
      </c>
      <c r="B329">
        <v>16</v>
      </c>
      <c r="D329">
        <v>4</v>
      </c>
      <c r="E329" t="s">
        <v>1</v>
      </c>
      <c r="H329" s="35">
        <v>1.2132000000000001E-6</v>
      </c>
      <c r="I329" s="35">
        <v>-1.072E-4</v>
      </c>
    </row>
    <row r="330" spans="1:9" x14ac:dyDescent="0.25">
      <c r="A330" t="s">
        <v>86</v>
      </c>
      <c r="B330">
        <v>16</v>
      </c>
      <c r="D330">
        <v>4</v>
      </c>
      <c r="E330" t="s">
        <v>2</v>
      </c>
      <c r="H330" s="35">
        <v>-1.287E-8</v>
      </c>
      <c r="I330" s="35">
        <v>1.1376999999999999E-6</v>
      </c>
    </row>
    <row r="331" spans="1:9" x14ac:dyDescent="0.25">
      <c r="A331" t="s">
        <v>86</v>
      </c>
      <c r="B331">
        <v>16</v>
      </c>
      <c r="D331">
        <v>3</v>
      </c>
      <c r="E331" t="s">
        <v>0</v>
      </c>
      <c r="H331" s="35">
        <v>2.4927000000000001E-7</v>
      </c>
      <c r="I331" s="35">
        <v>-2.2030000000000001E-5</v>
      </c>
    </row>
    <row r="332" spans="1:9" x14ac:dyDescent="0.25">
      <c r="A332" t="s">
        <v>86</v>
      </c>
      <c r="B332">
        <v>16</v>
      </c>
      <c r="D332">
        <v>3</v>
      </c>
      <c r="E332" t="s">
        <v>1</v>
      </c>
      <c r="H332" s="35">
        <v>-5.6069999999999998E-6</v>
      </c>
      <c r="I332" s="35">
        <v>4.9558999999999996E-4</v>
      </c>
    </row>
    <row r="333" spans="1:9" x14ac:dyDescent="0.25">
      <c r="A333" t="s">
        <v>86</v>
      </c>
      <c r="B333">
        <v>16</v>
      </c>
      <c r="D333">
        <v>3</v>
      </c>
      <c r="E333" t="s">
        <v>2</v>
      </c>
      <c r="H333" s="35">
        <v>2.5577999999999999E-8</v>
      </c>
      <c r="I333" s="35">
        <v>-2.261E-6</v>
      </c>
    </row>
    <row r="334" spans="1:9" x14ac:dyDescent="0.25">
      <c r="A334" t="s">
        <v>86</v>
      </c>
      <c r="B334">
        <v>16</v>
      </c>
      <c r="D334">
        <v>2</v>
      </c>
      <c r="E334" t="s">
        <v>0</v>
      </c>
      <c r="H334" s="35">
        <v>-2.219E-7</v>
      </c>
      <c r="I334" s="35">
        <v>1.9612000000000001E-5</v>
      </c>
    </row>
    <row r="335" spans="1:9" x14ac:dyDescent="0.25">
      <c r="A335" t="s">
        <v>86</v>
      </c>
      <c r="B335">
        <v>16</v>
      </c>
      <c r="D335">
        <v>2</v>
      </c>
      <c r="E335" t="s">
        <v>1</v>
      </c>
      <c r="H335" s="35">
        <v>1.9338999999999999E-5</v>
      </c>
      <c r="I335" s="35">
        <v>-1.709E-3</v>
      </c>
    </row>
    <row r="336" spans="1:9" x14ac:dyDescent="0.25">
      <c r="A336" t="s">
        <v>86</v>
      </c>
      <c r="B336">
        <v>16</v>
      </c>
      <c r="D336">
        <v>2</v>
      </c>
      <c r="E336" t="s">
        <v>2</v>
      </c>
      <c r="H336" s="35">
        <v>-1.0660000000000001E-8</v>
      </c>
      <c r="I336" s="35">
        <v>9.4178999999999996E-7</v>
      </c>
    </row>
    <row r="337" spans="1:9" x14ac:dyDescent="0.25">
      <c r="A337" t="s">
        <v>86</v>
      </c>
      <c r="B337">
        <v>16</v>
      </c>
      <c r="D337">
        <v>1</v>
      </c>
      <c r="E337" t="s">
        <v>0</v>
      </c>
      <c r="H337" s="35">
        <v>-1.428E-5</v>
      </c>
      <c r="I337" s="35">
        <v>1.2620000000000001E-3</v>
      </c>
    </row>
    <row r="338" spans="1:9" x14ac:dyDescent="0.25">
      <c r="A338" t="s">
        <v>86</v>
      </c>
      <c r="B338">
        <v>16</v>
      </c>
      <c r="D338">
        <v>1</v>
      </c>
      <c r="E338" t="s">
        <v>1</v>
      </c>
      <c r="H338" s="35">
        <v>-3.0689999999999998E-4</v>
      </c>
      <c r="I338" s="35">
        <v>2.7130000000000001E-2</v>
      </c>
    </row>
    <row r="339" spans="1:9" x14ac:dyDescent="0.25">
      <c r="A339" t="s">
        <v>86</v>
      </c>
      <c r="B339">
        <v>16</v>
      </c>
      <c r="D339">
        <v>1</v>
      </c>
      <c r="E339" t="s">
        <v>2</v>
      </c>
      <c r="H339" s="35">
        <v>-1.9769999999999999E-6</v>
      </c>
      <c r="I339" s="35">
        <v>1.7472000000000001E-4</v>
      </c>
    </row>
    <row r="340" spans="1:9" x14ac:dyDescent="0.25">
      <c r="A340" t="s">
        <v>86</v>
      </c>
      <c r="B340">
        <v>17</v>
      </c>
      <c r="E340" t="s">
        <v>89</v>
      </c>
      <c r="H340">
        <v>1.7999999999999999E-2</v>
      </c>
      <c r="I340">
        <v>1.7999999999999999E-2</v>
      </c>
    </row>
    <row r="341" spans="1:9" x14ac:dyDescent="0.25">
      <c r="A341" t="s">
        <v>86</v>
      </c>
      <c r="B341">
        <v>17</v>
      </c>
      <c r="E341" t="s">
        <v>90</v>
      </c>
      <c r="H341">
        <v>15.978999999999999</v>
      </c>
      <c r="I341">
        <v>3.0000000000000001E-3</v>
      </c>
    </row>
    <row r="342" spans="1:9" x14ac:dyDescent="0.25">
      <c r="A342" t="s">
        <v>86</v>
      </c>
      <c r="B342">
        <v>17</v>
      </c>
      <c r="C342">
        <v>1.7999999999999999E-2</v>
      </c>
      <c r="D342">
        <v>6</v>
      </c>
      <c r="E342" t="s">
        <v>0</v>
      </c>
      <c r="H342" s="35">
        <v>-1.135E-5</v>
      </c>
      <c r="I342" s="35">
        <v>-1.617E-7</v>
      </c>
    </row>
    <row r="343" spans="1:9" x14ac:dyDescent="0.25">
      <c r="A343" t="s">
        <v>86</v>
      </c>
      <c r="B343">
        <v>17</v>
      </c>
      <c r="D343">
        <v>6</v>
      </c>
      <c r="E343" t="s">
        <v>1</v>
      </c>
      <c r="H343" s="35">
        <v>2.4472999999999998E-6</v>
      </c>
      <c r="I343" s="35">
        <v>3.4866999999999997E-8</v>
      </c>
    </row>
    <row r="344" spans="1:9" x14ac:dyDescent="0.25">
      <c r="A344" t="s">
        <v>86</v>
      </c>
      <c r="B344">
        <v>17</v>
      </c>
      <c r="D344">
        <v>6</v>
      </c>
      <c r="E344" t="s">
        <v>2</v>
      </c>
      <c r="H344" s="35">
        <v>-2.0389999999999999E-7</v>
      </c>
      <c r="I344" s="35">
        <v>-2.9050000000000002E-9</v>
      </c>
    </row>
    <row r="345" spans="1:9" x14ac:dyDescent="0.25">
      <c r="A345" t="s">
        <v>86</v>
      </c>
      <c r="B345">
        <v>17</v>
      </c>
      <c r="D345">
        <v>5</v>
      </c>
      <c r="E345" t="s">
        <v>0</v>
      </c>
      <c r="H345" s="35">
        <v>5.5265999999999997E-6</v>
      </c>
      <c r="I345" s="35">
        <v>7.8736999999999999E-8</v>
      </c>
    </row>
    <row r="346" spans="1:9" x14ac:dyDescent="0.25">
      <c r="A346" t="s">
        <v>86</v>
      </c>
      <c r="B346">
        <v>17</v>
      </c>
      <c r="D346">
        <v>5</v>
      </c>
      <c r="E346" t="s">
        <v>1</v>
      </c>
      <c r="H346" s="35">
        <v>1.0158000000000001E-6</v>
      </c>
      <c r="I346" s="35">
        <v>1.4472E-8</v>
      </c>
    </row>
    <row r="347" spans="1:9" x14ac:dyDescent="0.25">
      <c r="A347" t="s">
        <v>86</v>
      </c>
      <c r="B347">
        <v>17</v>
      </c>
      <c r="D347">
        <v>5</v>
      </c>
      <c r="E347" t="s">
        <v>2</v>
      </c>
      <c r="H347" s="35">
        <v>-6.3679999999999998E-8</v>
      </c>
      <c r="I347" s="35">
        <v>-9.0729999999999996E-10</v>
      </c>
    </row>
    <row r="348" spans="1:9" x14ac:dyDescent="0.25">
      <c r="A348" t="s">
        <v>86</v>
      </c>
      <c r="B348">
        <v>17</v>
      </c>
      <c r="D348">
        <v>4</v>
      </c>
      <c r="E348" t="s">
        <v>0</v>
      </c>
      <c r="H348" s="35">
        <v>-3.8389999999999997E-5</v>
      </c>
      <c r="I348" s="35">
        <v>-5.4690000000000001E-7</v>
      </c>
    </row>
    <row r="349" spans="1:9" x14ac:dyDescent="0.25">
      <c r="A349" t="s">
        <v>86</v>
      </c>
      <c r="B349">
        <v>17</v>
      </c>
      <c r="D349">
        <v>4</v>
      </c>
      <c r="E349" t="s">
        <v>1</v>
      </c>
      <c r="H349" s="35">
        <v>3.2582E-6</v>
      </c>
      <c r="I349" s="35">
        <v>4.6419E-8</v>
      </c>
    </row>
    <row r="350" spans="1:9" x14ac:dyDescent="0.25">
      <c r="A350" t="s">
        <v>86</v>
      </c>
      <c r="B350">
        <v>17</v>
      </c>
      <c r="D350">
        <v>4</v>
      </c>
      <c r="E350" t="s">
        <v>2</v>
      </c>
      <c r="H350" s="35">
        <v>-3.0069999999999999E-7</v>
      </c>
      <c r="I350" s="35">
        <v>-4.2839999999999997E-9</v>
      </c>
    </row>
    <row r="351" spans="1:9" x14ac:dyDescent="0.25">
      <c r="A351" t="s">
        <v>86</v>
      </c>
      <c r="B351">
        <v>17</v>
      </c>
      <c r="D351">
        <v>3</v>
      </c>
      <c r="E351" t="s">
        <v>0</v>
      </c>
      <c r="H351" s="35">
        <v>2.0539000000000001E-4</v>
      </c>
      <c r="I351" s="35">
        <v>2.9262E-6</v>
      </c>
    </row>
    <row r="352" spans="1:9" x14ac:dyDescent="0.25">
      <c r="A352" t="s">
        <v>86</v>
      </c>
      <c r="B352">
        <v>17</v>
      </c>
      <c r="D352">
        <v>3</v>
      </c>
      <c r="E352" t="s">
        <v>1</v>
      </c>
      <c r="H352" s="35">
        <v>-1.226E-6</v>
      </c>
      <c r="I352" s="35">
        <v>-1.747E-8</v>
      </c>
    </row>
    <row r="353" spans="1:9" x14ac:dyDescent="0.25">
      <c r="A353" t="s">
        <v>86</v>
      </c>
      <c r="B353">
        <v>17</v>
      </c>
      <c r="D353">
        <v>3</v>
      </c>
      <c r="E353" t="s">
        <v>2</v>
      </c>
      <c r="H353" s="35">
        <v>3.8975000000000001E-7</v>
      </c>
      <c r="I353" s="35">
        <v>5.5526999999999997E-9</v>
      </c>
    </row>
    <row r="354" spans="1:9" x14ac:dyDescent="0.25">
      <c r="A354" t="s">
        <v>86</v>
      </c>
      <c r="B354">
        <v>17</v>
      </c>
      <c r="D354">
        <v>2</v>
      </c>
      <c r="E354" t="s">
        <v>0</v>
      </c>
      <c r="H354" s="35">
        <v>-8.0150000000000002E-4</v>
      </c>
      <c r="I354" s="35">
        <v>-1.1420000000000001E-5</v>
      </c>
    </row>
    <row r="355" spans="1:9" x14ac:dyDescent="0.25">
      <c r="A355" t="s">
        <v>86</v>
      </c>
      <c r="B355">
        <v>17</v>
      </c>
      <c r="D355">
        <v>2</v>
      </c>
      <c r="E355" t="s">
        <v>1</v>
      </c>
      <c r="H355" s="35">
        <v>-5.8279999999999998E-5</v>
      </c>
      <c r="I355" s="35">
        <v>-8.3030000000000002E-7</v>
      </c>
    </row>
    <row r="356" spans="1:9" x14ac:dyDescent="0.25">
      <c r="A356" t="s">
        <v>86</v>
      </c>
      <c r="B356">
        <v>17</v>
      </c>
      <c r="D356">
        <v>2</v>
      </c>
      <c r="E356" t="s">
        <v>2</v>
      </c>
      <c r="H356" s="35">
        <v>3.1949000000000001E-6</v>
      </c>
      <c r="I356" s="35">
        <v>4.5517999999999998E-8</v>
      </c>
    </row>
    <row r="357" spans="1:9" x14ac:dyDescent="0.25">
      <c r="A357" t="s">
        <v>86</v>
      </c>
      <c r="B357">
        <v>17</v>
      </c>
      <c r="D357">
        <v>1</v>
      </c>
      <c r="E357" t="s">
        <v>0</v>
      </c>
      <c r="H357" s="35">
        <v>1.9195E-2</v>
      </c>
      <c r="I357" s="35">
        <v>2.7347E-4</v>
      </c>
    </row>
    <row r="358" spans="1:9" x14ac:dyDescent="0.25">
      <c r="A358" t="s">
        <v>86</v>
      </c>
      <c r="B358">
        <v>17</v>
      </c>
      <c r="D358">
        <v>1</v>
      </c>
      <c r="E358" t="s">
        <v>1</v>
      </c>
      <c r="H358" s="35">
        <v>2.5322999999999999E-3</v>
      </c>
      <c r="I358" s="35">
        <v>3.6078000000000003E-5</v>
      </c>
    </row>
    <row r="359" spans="1:9" x14ac:dyDescent="0.25">
      <c r="A359" t="s">
        <v>86</v>
      </c>
      <c r="B359">
        <v>17</v>
      </c>
      <c r="D359">
        <v>1</v>
      </c>
      <c r="E359" t="s">
        <v>2</v>
      </c>
      <c r="H359" s="35">
        <v>-1.662E-4</v>
      </c>
      <c r="I359" s="35">
        <v>-2.368E-6</v>
      </c>
    </row>
    <row r="360" spans="1:9" x14ac:dyDescent="0.25">
      <c r="A360" t="s">
        <v>86</v>
      </c>
      <c r="B360">
        <v>18</v>
      </c>
      <c r="E360" t="s">
        <v>89</v>
      </c>
      <c r="H360">
        <v>1.24E-2</v>
      </c>
      <c r="I360">
        <v>1.24E-2</v>
      </c>
    </row>
    <row r="361" spans="1:9" x14ac:dyDescent="0.25">
      <c r="A361" t="s">
        <v>86</v>
      </c>
      <c r="B361">
        <v>18</v>
      </c>
      <c r="E361" t="s">
        <v>90</v>
      </c>
      <c r="H361">
        <v>7.0000000000000007E-2</v>
      </c>
      <c r="I361">
        <v>3.6999999999999998E-2</v>
      </c>
    </row>
    <row r="362" spans="1:9" x14ac:dyDescent="0.25">
      <c r="A362" t="s">
        <v>86</v>
      </c>
      <c r="B362">
        <v>18</v>
      </c>
      <c r="C362">
        <v>1.2E-2</v>
      </c>
      <c r="D362">
        <v>6</v>
      </c>
      <c r="E362" t="s">
        <v>0</v>
      </c>
      <c r="H362" s="35">
        <v>-4.0180000000000001E-7</v>
      </c>
      <c r="I362" s="35">
        <v>2.9102999999999998E-7</v>
      </c>
    </row>
    <row r="363" spans="1:9" x14ac:dyDescent="0.25">
      <c r="A363" t="s">
        <v>86</v>
      </c>
      <c r="B363">
        <v>18</v>
      </c>
      <c r="D363">
        <v>6</v>
      </c>
      <c r="E363" t="s">
        <v>1</v>
      </c>
      <c r="H363" s="35">
        <v>5.5886999999999997E-7</v>
      </c>
      <c r="I363" s="35">
        <v>-4.0480000000000002E-7</v>
      </c>
    </row>
    <row r="364" spans="1:9" x14ac:dyDescent="0.25">
      <c r="A364" t="s">
        <v>86</v>
      </c>
      <c r="B364">
        <v>18</v>
      </c>
      <c r="D364">
        <v>6</v>
      </c>
      <c r="E364" t="s">
        <v>2</v>
      </c>
      <c r="H364" s="35">
        <v>-3.784E-8</v>
      </c>
      <c r="I364" s="35">
        <v>2.7411E-8</v>
      </c>
    </row>
    <row r="365" spans="1:9" x14ac:dyDescent="0.25">
      <c r="A365" t="s">
        <v>86</v>
      </c>
      <c r="B365">
        <v>18</v>
      </c>
      <c r="D365">
        <v>5</v>
      </c>
      <c r="E365" t="s">
        <v>0</v>
      </c>
      <c r="H365" s="35">
        <v>1.3818000000000001E-7</v>
      </c>
      <c r="I365" s="35">
        <v>-1.001E-7</v>
      </c>
    </row>
    <row r="366" spans="1:9" x14ac:dyDescent="0.25">
      <c r="A366" t="s">
        <v>86</v>
      </c>
      <c r="B366">
        <v>18</v>
      </c>
      <c r="D366">
        <v>5</v>
      </c>
      <c r="E366" t="s">
        <v>1</v>
      </c>
      <c r="H366" s="35">
        <v>-2.2359999999999999E-7</v>
      </c>
      <c r="I366" s="35">
        <v>1.6194000000000001E-7</v>
      </c>
    </row>
    <row r="367" spans="1:9" x14ac:dyDescent="0.25">
      <c r="A367" t="s">
        <v>86</v>
      </c>
      <c r="B367">
        <v>18</v>
      </c>
      <c r="D367">
        <v>5</v>
      </c>
      <c r="E367" t="s">
        <v>2</v>
      </c>
      <c r="H367" s="35">
        <v>1.5075000000000001E-8</v>
      </c>
      <c r="I367" s="35">
        <v>-1.092E-8</v>
      </c>
    </row>
    <row r="368" spans="1:9" x14ac:dyDescent="0.25">
      <c r="A368" t="s">
        <v>86</v>
      </c>
      <c r="B368">
        <v>18</v>
      </c>
      <c r="D368">
        <v>4</v>
      </c>
      <c r="E368" t="s">
        <v>0</v>
      </c>
      <c r="H368" s="35">
        <v>-1.1349999999999999E-6</v>
      </c>
      <c r="I368" s="35">
        <v>8.2210999999999999E-7</v>
      </c>
    </row>
    <row r="369" spans="1:9" x14ac:dyDescent="0.25">
      <c r="A369" t="s">
        <v>86</v>
      </c>
      <c r="B369">
        <v>18</v>
      </c>
      <c r="D369">
        <v>4</v>
      </c>
      <c r="E369" t="s">
        <v>1</v>
      </c>
      <c r="H369" s="35">
        <v>1.6277999999999999E-6</v>
      </c>
      <c r="I369" s="35">
        <v>-1.1790000000000001E-6</v>
      </c>
    </row>
    <row r="370" spans="1:9" x14ac:dyDescent="0.25">
      <c r="A370" t="s">
        <v>86</v>
      </c>
      <c r="B370">
        <v>18</v>
      </c>
      <c r="D370">
        <v>4</v>
      </c>
      <c r="E370" t="s">
        <v>2</v>
      </c>
      <c r="H370" s="35">
        <v>-1.1019999999999999E-7</v>
      </c>
      <c r="I370" s="35">
        <v>7.9850000000000004E-8</v>
      </c>
    </row>
    <row r="371" spans="1:9" x14ac:dyDescent="0.25">
      <c r="A371" t="s">
        <v>86</v>
      </c>
      <c r="B371">
        <v>18</v>
      </c>
      <c r="D371">
        <v>3</v>
      </c>
      <c r="E371" t="s">
        <v>0</v>
      </c>
      <c r="H371" s="35">
        <v>6.2236E-6</v>
      </c>
      <c r="I371" s="35">
        <v>-4.5079999999999999E-6</v>
      </c>
    </row>
    <row r="372" spans="1:9" x14ac:dyDescent="0.25">
      <c r="A372" t="s">
        <v>86</v>
      </c>
      <c r="B372">
        <v>18</v>
      </c>
      <c r="D372">
        <v>3</v>
      </c>
      <c r="E372" t="s">
        <v>1</v>
      </c>
      <c r="H372" s="35">
        <v>-8.9369999999999993E-6</v>
      </c>
      <c r="I372" s="35">
        <v>6.4733000000000003E-6</v>
      </c>
    </row>
    <row r="373" spans="1:9" x14ac:dyDescent="0.25">
      <c r="A373" t="s">
        <v>86</v>
      </c>
      <c r="B373">
        <v>18</v>
      </c>
      <c r="D373">
        <v>3</v>
      </c>
      <c r="E373" t="s">
        <v>2</v>
      </c>
      <c r="H373" s="35">
        <v>6.1753999999999996E-7</v>
      </c>
      <c r="I373" s="35">
        <v>-4.4729999999999999E-7</v>
      </c>
    </row>
    <row r="374" spans="1:9" x14ac:dyDescent="0.25">
      <c r="A374" t="s">
        <v>86</v>
      </c>
      <c r="B374">
        <v>18</v>
      </c>
      <c r="D374">
        <v>2</v>
      </c>
      <c r="E374" t="s">
        <v>0</v>
      </c>
      <c r="H374" s="35">
        <v>-2.4130000000000001E-5</v>
      </c>
      <c r="I374" s="35">
        <v>1.7476E-5</v>
      </c>
    </row>
    <row r="375" spans="1:9" x14ac:dyDescent="0.25">
      <c r="A375" t="s">
        <v>86</v>
      </c>
      <c r="B375">
        <v>18</v>
      </c>
      <c r="D375">
        <v>2</v>
      </c>
      <c r="E375" t="s">
        <v>1</v>
      </c>
      <c r="H375" s="35">
        <v>3.5058000000000002E-5</v>
      </c>
      <c r="I375" s="35">
        <v>-2.5389999999999999E-5</v>
      </c>
    </row>
    <row r="376" spans="1:9" x14ac:dyDescent="0.25">
      <c r="A376" t="s">
        <v>86</v>
      </c>
      <c r="B376">
        <v>18</v>
      </c>
      <c r="D376">
        <v>2</v>
      </c>
      <c r="E376" t="s">
        <v>2</v>
      </c>
      <c r="H376" s="35">
        <v>-2.452E-6</v>
      </c>
      <c r="I376" s="35">
        <v>1.776E-6</v>
      </c>
    </row>
    <row r="377" spans="1:9" x14ac:dyDescent="0.25">
      <c r="A377" t="s">
        <v>86</v>
      </c>
      <c r="B377">
        <v>18</v>
      </c>
      <c r="D377">
        <v>1</v>
      </c>
      <c r="E377" t="s">
        <v>0</v>
      </c>
      <c r="H377" s="35">
        <v>7.7873000000000005E-4</v>
      </c>
      <c r="I377" s="35">
        <v>-5.641E-4</v>
      </c>
    </row>
    <row r="378" spans="1:9" x14ac:dyDescent="0.25">
      <c r="A378" t="s">
        <v>86</v>
      </c>
      <c r="B378">
        <v>18</v>
      </c>
      <c r="D378">
        <v>1</v>
      </c>
      <c r="E378" t="s">
        <v>1</v>
      </c>
      <c r="H378" s="35">
        <v>-1.1169999999999999E-3</v>
      </c>
      <c r="I378" s="35">
        <v>8.0935999999999996E-4</v>
      </c>
    </row>
    <row r="379" spans="1:9" x14ac:dyDescent="0.25">
      <c r="A379" t="s">
        <v>86</v>
      </c>
      <c r="B379">
        <v>18</v>
      </c>
      <c r="D379">
        <v>1</v>
      </c>
      <c r="E379" t="s">
        <v>2</v>
      </c>
      <c r="H379" s="35">
        <v>8.0709000000000003E-5</v>
      </c>
      <c r="I379" s="35">
        <v>-5.8459999999999999E-5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tabSelected="1" zoomScale="70" zoomScaleNormal="70" workbookViewId="0">
      <selection activeCell="T2" sqref="T2"/>
    </sheetView>
  </sheetViews>
  <sheetFormatPr defaultColWidth="9.109375" defaultRowHeight="13.2" x14ac:dyDescent="0.25"/>
  <cols>
    <col min="1" max="16384" width="9.109375" style="1"/>
  </cols>
  <sheetData>
    <row r="1" spans="1:20" x14ac:dyDescent="0.25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5">
      <c r="Q2" s="6">
        <v>1</v>
      </c>
      <c r="R2" s="24">
        <f>IF(Q2="","",HLOOKUP(Q2,'Elab-Modi'!$C$5:$AF$36,32))</f>
        <v>0.68100000000000005</v>
      </c>
      <c r="S2" s="34">
        <f>IF($Q2="","",HLOOKUP($Q2,'Elab-Modi'!$C$5:$AF$38,33,FALSE)/100)</f>
        <v>1E-4</v>
      </c>
      <c r="T2" s="34">
        <f>IF($Q2="","",HLOOKUP($Q2,'Elab-Modi'!$C$5:$AF$38,34,FALSE)/100)</f>
        <v>0.66382000000000008</v>
      </c>
    </row>
    <row r="3" spans="1:20" x14ac:dyDescent="0.25">
      <c r="A3" s="10" t="s">
        <v>22</v>
      </c>
      <c r="Q3" s="6">
        <v>2</v>
      </c>
      <c r="R3" s="24">
        <f>IF(Q3="","",HLOOKUP(Q3,'Elab-Modi'!$C$5:$AF$36,32))</f>
        <v>0.61599999999999999</v>
      </c>
      <c r="S3" s="34">
        <f>IF($Q3="","",HLOOKUP($Q3,'Elab-Modi'!$C$5:$AF$38,33,FALSE)/100)</f>
        <v>0.66335999999999995</v>
      </c>
      <c r="T3" s="34">
        <f>IF($Q3="","",HLOOKUP($Q3,'Elab-Modi'!$C$5:$AF$38,34,FALSE)/100)</f>
        <v>2.1999999999999998E-4</v>
      </c>
    </row>
    <row r="4" spans="1:20" x14ac:dyDescent="0.25">
      <c r="A4" s="6" t="s">
        <v>23</v>
      </c>
      <c r="B4" s="30">
        <v>6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0.52400000000000002</v>
      </c>
      <c r="S4" s="34">
        <f>IF($Q4="","",HLOOKUP($Q4,'Elab-Modi'!$C$5:$AF$38,33,FALSE)/100)</f>
        <v>3.0999999999999999E-3</v>
      </c>
      <c r="T4" s="34">
        <f>IF($Q4="","",HLOOKUP($Q4,'Elab-Modi'!$C$5:$AF$38,34,FALSE)/100)</f>
        <v>5.0200000000000002E-3</v>
      </c>
    </row>
    <row r="5" spans="1:20" x14ac:dyDescent="0.25">
      <c r="Q5" s="6">
        <f>IF(ROW(Q5)-1&gt;3*$B$1,"",Q4+1)</f>
        <v>4</v>
      </c>
      <c r="R5" s="24">
        <f>IF(Q5="","",HLOOKUP(Q5,'Elab-Modi'!$C$5:$AF$36,32))</f>
        <v>0.23200000000000001</v>
      </c>
      <c r="S5" s="34">
        <f>IF($Q5="","",HLOOKUP($Q5,'Elab-Modi'!$C$5:$AF$38,33,FALSE)/100)</f>
        <v>0</v>
      </c>
      <c r="T5" s="34">
        <f>IF($Q5="","",HLOOKUP($Q5,'Elab-Modi'!$C$5:$AF$38,34,FALSE)/100)</f>
        <v>0.10050000000000001</v>
      </c>
    </row>
    <row r="6" spans="1:20" x14ac:dyDescent="0.25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0.21199999999999999</v>
      </c>
      <c r="S6" s="34">
        <f>IF($Q6="","",HLOOKUP($Q6,'Elab-Modi'!$C$5:$AF$38,33,FALSE)/100)</f>
        <v>0.10175000000000001</v>
      </c>
      <c r="T6" s="34">
        <f>IF($Q6="","",HLOOKUP($Q6,'Elab-Modi'!$C$5:$AF$38,34,FALSE)/100)</f>
        <v>0</v>
      </c>
    </row>
    <row r="7" spans="1:20" x14ac:dyDescent="0.25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 t="str">
        <f t="shared" si="1"/>
        <v/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0.18</v>
      </c>
      <c r="S7" s="34">
        <f>IF($Q7="","",HLOOKUP($Q7,'Elab-Modi'!$C$5:$AF$38,33,FALSE)/100)</f>
        <v>1E-4</v>
      </c>
      <c r="T7" s="34">
        <f>IF($Q7="","",HLOOKUP($Q7,'Elab-Modi'!$C$5:$AF$38,34,FALSE)/100)</f>
        <v>2.9E-4</v>
      </c>
    </row>
    <row r="8" spans="1:20" x14ac:dyDescent="0.25">
      <c r="A8" s="1" t="s">
        <v>7</v>
      </c>
      <c r="B8" s="31">
        <v>13.1</v>
      </c>
      <c r="C8" s="31">
        <v>24.3</v>
      </c>
      <c r="D8" s="31">
        <v>24.3</v>
      </c>
      <c r="E8" s="31">
        <v>0</v>
      </c>
      <c r="F8" s="31">
        <v>0</v>
      </c>
      <c r="G8" s="31">
        <v>13.1</v>
      </c>
      <c r="H8" s="31"/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0.129</v>
      </c>
      <c r="S8" s="34">
        <f>IF($Q8="","",HLOOKUP($Q8,'Elab-Modi'!$C$5:$AF$38,33,FALSE)/100)</f>
        <v>0</v>
      </c>
      <c r="T8" s="34">
        <f>IF($Q8="","",HLOOKUP($Q8,'Elab-Modi'!$C$5:$AF$38,34,FALSE)/100)</f>
        <v>4.1390000000000003E-2</v>
      </c>
    </row>
    <row r="9" spans="1:20" x14ac:dyDescent="0.25">
      <c r="A9" s="1" t="s">
        <v>8</v>
      </c>
      <c r="B9" s="31">
        <v>0</v>
      </c>
      <c r="C9" s="31">
        <v>0</v>
      </c>
      <c r="D9" s="31">
        <v>15.7</v>
      </c>
      <c r="E9" s="31">
        <v>15.7</v>
      </c>
      <c r="F9" s="31">
        <v>5</v>
      </c>
      <c r="G9" s="31">
        <v>5</v>
      </c>
      <c r="H9" s="31"/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0.12</v>
      </c>
      <c r="S9" s="34">
        <f>IF($Q9="","",HLOOKUP($Q9,'Elab-Modi'!$C$5:$AF$38,33,FALSE)/100)</f>
        <v>3.9410000000000001E-2</v>
      </c>
      <c r="T9" s="34">
        <f>IF($Q9="","",HLOOKUP($Q9,'Elab-Modi'!$C$5:$AF$38,34,FALSE)/100)</f>
        <v>0</v>
      </c>
    </row>
    <row r="10" spans="1:20" x14ac:dyDescent="0.25">
      <c r="Q10" s="6">
        <f t="shared" si="0"/>
        <v>9</v>
      </c>
      <c r="R10" s="24">
        <f>IF(Q10="","",HLOOKUP(Q10,'Elab-Modi'!$C$5:$AF$36,32))</f>
        <v>0.10100000000000001</v>
      </c>
      <c r="S10" s="34">
        <f>IF($Q10="","",HLOOKUP($Q10,'Elab-Modi'!$C$5:$AF$38,33,FALSE)/100)</f>
        <v>1.6000000000000001E-4</v>
      </c>
      <c r="T10" s="34">
        <f>IF($Q10="","",HLOOKUP($Q10,'Elab-Modi'!$C$5:$AF$38,34,FALSE)/100)</f>
        <v>0</v>
      </c>
    </row>
    <row r="11" spans="1:20" x14ac:dyDescent="0.25">
      <c r="A11" s="10" t="s">
        <v>43</v>
      </c>
      <c r="Q11" s="6">
        <f t="shared" si="0"/>
        <v>10</v>
      </c>
      <c r="R11" s="24">
        <f>IF(Q11="","",HLOOKUP(Q11,'Elab-Modi'!$C$5:$AF$36,32))</f>
        <v>8.5000000000000006E-2</v>
      </c>
      <c r="S11" s="34">
        <f>IF($Q11="","",HLOOKUP($Q11,'Elab-Modi'!$C$5:$AF$38,33,FALSE)/100)</f>
        <v>1.0000000000000001E-5</v>
      </c>
      <c r="T11" s="34">
        <f>IF($Q11="","",HLOOKUP($Q11,'Elab-Modi'!$C$5:$AF$38,34,FALSE)/100)</f>
        <v>1.8929999999999999E-2</v>
      </c>
    </row>
    <row r="12" spans="1:20" x14ac:dyDescent="0.25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0.08</v>
      </c>
      <c r="S12" s="34">
        <f>IF($Q12="","",HLOOKUP($Q12,'Elab-Modi'!$C$5:$AF$38,33,FALSE)/100)</f>
        <v>1.8089999999999998E-2</v>
      </c>
      <c r="T12" s="34">
        <f>IF($Q12="","",HLOOKUP($Q12,'Elab-Modi'!$C$5:$AF$38,34,FALSE)/100)</f>
        <v>1.0000000000000001E-5</v>
      </c>
    </row>
    <row r="13" spans="1:20" x14ac:dyDescent="0.25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6.6000000000000003E-2</v>
      </c>
      <c r="S13" s="34">
        <f>IF($Q13="","",HLOOKUP($Q13,'Elab-Modi'!$C$5:$AF$38,33,FALSE)/100)</f>
        <v>1.4000000000000001E-4</v>
      </c>
      <c r="T13" s="34">
        <f>IF($Q13="","",HLOOKUP($Q13,'Elab-Modi'!$C$5:$AF$38,34,FALSE)/100)</f>
        <v>1.4000000000000001E-4</v>
      </c>
    </row>
    <row r="14" spans="1:20" x14ac:dyDescent="0.25">
      <c r="Q14" s="6">
        <f t="shared" si="0"/>
        <v>13</v>
      </c>
      <c r="R14" s="24">
        <f>IF(Q14="","",HLOOKUP(Q14,'Elab-Modi'!$C$5:$AF$36,32))</f>
        <v>6.3E-2</v>
      </c>
      <c r="S14" s="34">
        <f>IF($Q14="","",HLOOKUP($Q14,'Elab-Modi'!$C$5:$AF$38,33,FALSE)/100)</f>
        <v>3.0000000000000001E-5</v>
      </c>
      <c r="T14" s="34">
        <f>IF($Q14="","",HLOOKUP($Q14,'Elab-Modi'!$C$5:$AF$38,34,FALSE)/100)</f>
        <v>1.337E-2</v>
      </c>
    </row>
    <row r="15" spans="1:20" x14ac:dyDescent="0.25">
      <c r="Q15" s="6">
        <f t="shared" si="0"/>
        <v>14</v>
      </c>
      <c r="R15" s="24">
        <f>IF(Q15="","",HLOOKUP(Q15,'Elab-Modi'!$C$5:$AF$36,32))</f>
        <v>6.0999999999999999E-2</v>
      </c>
      <c r="S15" s="34">
        <f>IF($Q15="","",HLOOKUP($Q15,'Elab-Modi'!$C$5:$AF$38,33,FALSE)/100)</f>
        <v>1.3040000000000001E-2</v>
      </c>
      <c r="T15" s="34">
        <f>IF($Q15="","",HLOOKUP($Q15,'Elab-Modi'!$C$5:$AF$38,34,FALSE)/100)</f>
        <v>6.0000000000000002E-5</v>
      </c>
    </row>
    <row r="16" spans="1:20" x14ac:dyDescent="0.25">
      <c r="A16" s="6" t="s">
        <v>5</v>
      </c>
      <c r="B16" s="25">
        <f>VLOOKUP(B12,Q2:T31,2)</f>
        <v>0.68100000000000005</v>
      </c>
      <c r="C16" s="7" t="s">
        <v>62</v>
      </c>
      <c r="Q16" s="6">
        <f t="shared" si="0"/>
        <v>15</v>
      </c>
      <c r="R16" s="24">
        <f>IF(Q16="","",HLOOKUP(Q16,'Elab-Modi'!$C$5:$AF$36,32))</f>
        <v>4.9000000000000002E-2</v>
      </c>
      <c r="S16" s="34">
        <f>IF($Q16="","",HLOOKUP($Q16,'Elab-Modi'!$C$5:$AF$38,33,FALSE)/100)</f>
        <v>1.8999999999999998E-4</v>
      </c>
      <c r="T16" s="34">
        <f>IF($Q16="","",HLOOKUP($Q16,'Elab-Modi'!$C$5:$AF$38,34,FALSE)/100)</f>
        <v>1.4999999999999999E-4</v>
      </c>
    </row>
    <row r="17" spans="1:20" x14ac:dyDescent="0.25">
      <c r="A17" s="6"/>
      <c r="B17" s="26"/>
      <c r="C17" s="6"/>
      <c r="Q17" s="6">
        <f t="shared" si="0"/>
        <v>16</v>
      </c>
      <c r="R17" s="24">
        <f>IF(Q17="","",HLOOKUP(Q17,'Elab-Modi'!$C$5:$AF$36,32))</f>
        <v>2.1999999999999999E-2</v>
      </c>
      <c r="S17" s="34">
        <f>IF($Q17="","",HLOOKUP($Q17,'Elab-Modi'!$C$5:$AF$38,33,FALSE)/100)</f>
        <v>2.0000000000000002E-5</v>
      </c>
      <c r="T17" s="34">
        <f>IF($Q17="","",HLOOKUP($Q17,'Elab-Modi'!$C$5:$AF$38,34,FALSE)/100)</f>
        <v>0.15569</v>
      </c>
    </row>
    <row r="18" spans="1:20" x14ac:dyDescent="0.25">
      <c r="A18" s="6" t="s">
        <v>19</v>
      </c>
      <c r="B18" s="27">
        <f>VLOOKUP(B12,Q2:T31,3)</f>
        <v>1E-4</v>
      </c>
      <c r="C18" s="23"/>
      <c r="Q18" s="6">
        <f t="shared" si="0"/>
        <v>17</v>
      </c>
      <c r="R18" s="24">
        <f>IF(Q18="","",HLOOKUP(Q18,'Elab-Modi'!$C$5:$AF$36,32))</f>
        <v>1.7999999999999999E-2</v>
      </c>
      <c r="S18" s="34">
        <f>IF($Q18="","",HLOOKUP($Q18,'Elab-Modi'!$C$5:$AF$38,33,FALSE)/100)</f>
        <v>0.15978999999999999</v>
      </c>
      <c r="T18" s="34">
        <f>IF($Q18="","",HLOOKUP($Q18,'Elab-Modi'!$C$5:$AF$38,34,FALSE)/100)</f>
        <v>3.0000000000000001E-5</v>
      </c>
    </row>
    <row r="19" spans="1:20" x14ac:dyDescent="0.25">
      <c r="A19" s="6" t="s">
        <v>20</v>
      </c>
      <c r="B19" s="27">
        <f>VLOOKUP(B12,Q2:T31,4)</f>
        <v>0.66382000000000008</v>
      </c>
      <c r="C19" s="23"/>
      <c r="Q19" s="6">
        <f t="shared" si="0"/>
        <v>18</v>
      </c>
      <c r="R19" s="24">
        <f>IF(Q19="","",HLOOKUP(Q19,'Elab-Modi'!$C$5:$AF$36,32))</f>
        <v>1.2E-2</v>
      </c>
      <c r="S19" s="34">
        <f>IF($Q19="","",HLOOKUP($Q19,'Elab-Modi'!$C$5:$AF$38,33,FALSE)/100)</f>
        <v>7.000000000000001E-4</v>
      </c>
      <c r="T19" s="34">
        <f>IF($Q19="","",HLOOKUP($Q19,'Elab-Modi'!$C$5:$AF$38,34,FALSE)/100)</f>
        <v>3.6999999999999999E-4</v>
      </c>
    </row>
    <row r="20" spans="1:20" x14ac:dyDescent="0.25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5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5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5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5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5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5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5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5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5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5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5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09375" defaultRowHeight="13.2" x14ac:dyDescent="0.25"/>
  <cols>
    <col min="1" max="2" width="9.109375" style="1"/>
    <col min="3" max="3" width="9.33203125" style="1" bestFit="1" customWidth="1"/>
    <col min="4" max="5" width="9.5546875" style="1" bestFit="1" customWidth="1"/>
    <col min="6" max="32" width="9.33203125" style="1" bestFit="1" customWidth="1"/>
    <col min="33" max="16384" width="9.109375" style="1"/>
  </cols>
  <sheetData>
    <row r="1" spans="1:32" x14ac:dyDescent="0.25">
      <c r="A1" s="1" t="s">
        <v>21</v>
      </c>
      <c r="B1" s="1">
        <f>SPI!D2</f>
        <v>6</v>
      </c>
    </row>
    <row r="3" spans="1:32" x14ac:dyDescent="0.25">
      <c r="A3" s="10" t="s">
        <v>42</v>
      </c>
    </row>
    <row r="4" spans="1:32" x14ac:dyDescent="0.2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5">
      <c r="A6" s="4">
        <f>B44</f>
        <v>6</v>
      </c>
      <c r="B6" s="4" t="s">
        <v>0</v>
      </c>
      <c r="C6" s="32">
        <f>IF(ABS(D$44)&gt;ABS(E$44),D44,E44)</f>
        <v>-1.825</v>
      </c>
      <c r="D6" s="32">
        <f>IF(ABS(F$44)&gt;ABS(G$44),F44,G44)</f>
        <v>17.971</v>
      </c>
      <c r="E6" s="32">
        <f>IF(ABS(H$44)&gt;ABS(I$44),H44,I44)</f>
        <v>1.1974</v>
      </c>
      <c r="F6" s="32">
        <f>IF(ABS(J$44)&gt;ABS(K$44),J44,K44)</f>
        <v>3.0338E-2</v>
      </c>
      <c r="G6" s="32">
        <f>IF(ABS(L$44)&gt;ABS(M$44),L44,M44)</f>
        <v>-0.98619999999999997</v>
      </c>
      <c r="H6" s="32">
        <f>IF(ABS(N$44)&gt;ABS(O$44),N44,O44)</f>
        <v>-3.9120000000000002E-2</v>
      </c>
      <c r="I6" s="32">
        <f>IF(ABS(P$44)&gt;ABS(Q$44),P44,Q44)</f>
        <v>1.4478E-2</v>
      </c>
      <c r="J6" s="32">
        <f>IF(ABS(R$44)&gt;ABS(S$44),R44,S44)</f>
        <v>0.14801</v>
      </c>
      <c r="K6" s="32">
        <f>IF(ABS(T$44)&gt;ABS(U$44),T44,U44)</f>
        <v>8.4718999999999992E-3</v>
      </c>
      <c r="L6" s="32">
        <f>IF(ABS(V$44)&gt;ABS(W$44),V44,W44)</f>
        <v>-4.5789999999999997E-3</v>
      </c>
      <c r="M6" s="32">
        <f>IF(ABS(X$44)&gt;ABS(Y$44),X44,Y44)</f>
        <v>-2.7560000000000001E-2</v>
      </c>
      <c r="N6" s="32">
        <f>IF(ABS(Z$44)&gt;ABS(AA$44),Z44,AA44)</f>
        <v>2.2620000000000001E-3</v>
      </c>
      <c r="O6" s="32">
        <f>IF(ABS(AB$44)&gt;ABS(AC$44),AB44,AC44)</f>
        <v>1.0891E-4</v>
      </c>
      <c r="P6" s="32">
        <f>IF(ABS(AD$44)&gt;ABS(AE$44),AD44,AE44)</f>
        <v>3.5593000000000001E-3</v>
      </c>
      <c r="Q6" s="32">
        <f>IF(ABS(AF$44)&gt;ABS(AG$44),AF44,AG44)</f>
        <v>3.7177999999999999E-4</v>
      </c>
      <c r="R6" s="32">
        <f>IF(ABS(AH$44)&gt;ABS(AI$44),AH44,AI44)</f>
        <v>4.6959000000000002E-6</v>
      </c>
      <c r="S6" s="32">
        <f>IF(ABS(AJ$44)&gt;ABS(AK$44),AJ44,AK44)</f>
        <v>-1.135E-5</v>
      </c>
      <c r="T6" s="32">
        <f>IF(ABS(AL$44)&gt;ABS(AM$44),AL44,AM44)</f>
        <v>-4.0180000000000001E-7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5">
      <c r="A7" s="4"/>
      <c r="B7" s="4" t="s">
        <v>1</v>
      </c>
      <c r="C7" s="32">
        <f>IF(ABS(D$44)&gt;ABS(E$44),D45,E45)</f>
        <v>20.984999999999999</v>
      </c>
      <c r="D7" s="32">
        <f>IF(ABS(F$44)&gt;ABS(G$44),F45,G45)</f>
        <v>-1.532</v>
      </c>
      <c r="E7" s="32">
        <f>IF(ABS(H$44)&gt;ABS(I$44),H45,I45)</f>
        <v>-1.853</v>
      </c>
      <c r="F7" s="32">
        <f>IF(ABS(J$44)&gt;ABS(K$44),J45,K45)</f>
        <v>-1.177</v>
      </c>
      <c r="G7" s="32">
        <f>IF(ABS(L$44)&gt;ABS(M$44),L45,M45)</f>
        <v>4.5733000000000003E-2</v>
      </c>
      <c r="H7" s="32">
        <f>IF(ABS(N$44)&gt;ABS(O$44),N45,O45)</f>
        <v>5.8056999999999997E-2</v>
      </c>
      <c r="I7" s="32">
        <f>IF(ABS(P$44)&gt;ABS(Q$44),P45,Q45)</f>
        <v>0.15529999999999999</v>
      </c>
      <c r="J7" s="32">
        <f>IF(ABS(R$44)&gt;ABS(S$44),R45,S45)</f>
        <v>1.6251000000000002E-2</v>
      </c>
      <c r="K7" s="32">
        <f>IF(ABS(T$44)&gt;ABS(U$44),T45,U45)</f>
        <v>-1.227E-2</v>
      </c>
      <c r="L7" s="32">
        <f>IF(ABS(V$44)&gt;ABS(W$44),V45,W45)</f>
        <v>-2.605E-2</v>
      </c>
      <c r="M7" s="32">
        <f>IF(ABS(X$44)&gt;ABS(Y$44),X45,Y45)</f>
        <v>-3.5699999999999998E-3</v>
      </c>
      <c r="N7" s="32">
        <f>IF(ABS(Z$44)&gt;ABS(AA$44),Z45,AA45)</f>
        <v>-3.215E-3</v>
      </c>
      <c r="O7" s="32">
        <f>IF(ABS(AB$44)&gt;ABS(AC$44),AB45,AC45)</f>
        <v>3.9963999999999998E-3</v>
      </c>
      <c r="P7" s="32">
        <f>IF(ABS(AD$44)&gt;ABS(AE$44),AD45,AE45)</f>
        <v>7.6840000000000003E-4</v>
      </c>
      <c r="Q7" s="32">
        <f>IF(ABS(AF$44)&gt;ABS(AG$44),AF45,AG45)</f>
        <v>-5.2999999999999998E-4</v>
      </c>
      <c r="R7" s="32">
        <f>IF(ABS(AH$44)&gt;ABS(AI$44),AH45,AI45)</f>
        <v>-2.0089999999999999E-5</v>
      </c>
      <c r="S7" s="32">
        <f>IF(ABS(AJ$44)&gt;ABS(AK$44),AJ45,AK45)</f>
        <v>2.4472999999999998E-6</v>
      </c>
      <c r="T7" s="32">
        <f>IF(ABS(AL$44)&gt;ABS(AM$44),AL45,AM45)</f>
        <v>5.5886999999999997E-7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5">
      <c r="A8" s="13"/>
      <c r="B8" s="13" t="s">
        <v>2</v>
      </c>
      <c r="C8" s="33">
        <f>IF(ABS(D$44)&gt;ABS(E$44),D46,E46)</f>
        <v>-0.17680000000000001</v>
      </c>
      <c r="D8" s="33">
        <f>IF(ABS(F$44)&gt;ABS(G$44),F46,G46)</f>
        <v>0.13308</v>
      </c>
      <c r="E8" s="33">
        <f>IF(ABS(H$44)&gt;ABS(I$44),H46,I46)</f>
        <v>0.14188000000000001</v>
      </c>
      <c r="F8" s="33">
        <f>IF(ABS(J$44)&gt;ABS(K$44),J46,K46)</f>
        <v>2.7485999999999999E-3</v>
      </c>
      <c r="G8" s="33">
        <f>IF(ABS(L$44)&gt;ABS(M$44),L46,M46)</f>
        <v>-3.7810000000000001E-3</v>
      </c>
      <c r="H8" s="33">
        <f>IF(ABS(N$44)&gt;ABS(O$44),N46,O46)</f>
        <v>-4.3860000000000001E-3</v>
      </c>
      <c r="I8" s="33">
        <f>IF(ABS(P$44)&gt;ABS(Q$44),P46,Q46)</f>
        <v>1.622E-3</v>
      </c>
      <c r="J8" s="33">
        <f>IF(ABS(R$44)&gt;ABS(S$44),R46,S46)</f>
        <v>-1.194E-3</v>
      </c>
      <c r="K8" s="33">
        <f>IF(ABS(T$44)&gt;ABS(U$44),T46,U46)</f>
        <v>9.0260000000000004E-4</v>
      </c>
      <c r="L8" s="33">
        <f>IF(ABS(V$44)&gt;ABS(W$44),V46,W46)</f>
        <v>-5.7249999999999998E-4</v>
      </c>
      <c r="M8" s="33">
        <f>IF(ABS(X$44)&gt;ABS(Y$44),X46,Y46)</f>
        <v>2.1558999999999999E-4</v>
      </c>
      <c r="N8" s="33">
        <f>IF(ABS(Z$44)&gt;ABS(AA$44),Z46,AA46)</f>
        <v>2.3326999999999999E-4</v>
      </c>
      <c r="O8" s="33">
        <f>IF(ABS(AB$44)&gt;ABS(AC$44),AB46,AC46)</f>
        <v>3.9285000000000001E-5</v>
      </c>
      <c r="P8" s="33">
        <f>IF(ABS(AD$44)&gt;ABS(AE$44),AD46,AE46)</f>
        <v>-3.854E-5</v>
      </c>
      <c r="Q8" s="33">
        <f>IF(ABS(AF$44)&gt;ABS(AG$44),AF46,AG46)</f>
        <v>3.7484999999999998E-5</v>
      </c>
      <c r="R8" s="33">
        <f>IF(ABS(AH$44)&gt;ABS(AI$44),AH46,AI46)</f>
        <v>5.2649E-7</v>
      </c>
      <c r="S8" s="33">
        <f>IF(ABS(AJ$44)&gt;ABS(AK$44),AJ46,AK46)</f>
        <v>-2.0389999999999999E-7</v>
      </c>
      <c r="T8" s="33">
        <f>IF(ABS(AL$44)&gt;ABS(AM$44),AL46,AM46)</f>
        <v>-3.784E-8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5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-1.4830000000000001</v>
      </c>
      <c r="D9" s="32">
        <f t="shared" ref="D9:D35" si="3">IF(D47="","",IF(ABS(F$44)&gt;ABS(G$44),F47,G47))</f>
        <v>15.311999999999999</v>
      </c>
      <c r="E9" s="32">
        <f t="shared" ref="E9:E35" si="4">IF(F47="","",IF(ABS(H$44)&gt;ABS(I$44),H47,I47))</f>
        <v>1.0148999999999999</v>
      </c>
      <c r="F9" s="32">
        <f t="shared" ref="F9:F35" si="5">IF(H47="","",IF(ABS(J$44)&gt;ABS(K$44),J47,K47))</f>
        <v>-3.0859999999999999E-2</v>
      </c>
      <c r="G9" s="32">
        <f t="shared" ref="G9:G35" si="6">IF(J47="","",IF(ABS(L$44)&gt;ABS(M$44),L47,M47))</f>
        <v>-4.7230000000000001E-2</v>
      </c>
      <c r="H9" s="32">
        <f t="shared" ref="H9:H35" si="7">IF(L47="","",IF(ABS(N$44)&gt;ABS(O$44),N47,O47))</f>
        <v>-2.5149999999999999E-3</v>
      </c>
      <c r="I9" s="32">
        <f t="shared" ref="I9:I35" si="8">IF(N47="","",IF(ABS(P$44)&gt;ABS(Q$44),P47,Q47))</f>
        <v>1.73E-3</v>
      </c>
      <c r="J9" s="32">
        <f t="shared" ref="J9:J35" si="9">IF(P47="","",IF(ABS(R$44)&gt;ABS(S$44),R47,S47))</f>
        <v>-0.17150000000000001</v>
      </c>
      <c r="K9" s="32">
        <f t="shared" ref="K9:K35" si="10">IF(R47="","",IF(ABS(T$44)&gt;ABS(U$44),T47,U47))</f>
        <v>-8.7749999999999998E-3</v>
      </c>
      <c r="L9" s="32">
        <f t="shared" ref="L9:L35" si="11">IF(T47="","",IF(ABS(V$44)&gt;ABS(W$44),V47,W47))</f>
        <v>4.3727000000000002E-3</v>
      </c>
      <c r="M9" s="32">
        <f t="shared" ref="M9:M35" si="12">IF(V47="","",IF(ABS(X$44)&gt;ABS(Y$44),X47,Y47))</f>
        <v>6.6503999999999994E-2</v>
      </c>
      <c r="N9" s="32">
        <f t="shared" ref="N9:N35" si="13">IF(X47="","",IF(ABS(Z$44)&gt;ABS(AA$44),Z47,AA47))</f>
        <v>-4.9049999999999996E-3</v>
      </c>
      <c r="O9" s="32">
        <f t="shared" ref="O9:O35" si="14">IF(Z47="","",IF(ABS(AB$44)&gt;ABS(AC$44),AB47,AC47))</f>
        <v>2.4399999999999999E-4</v>
      </c>
      <c r="P9" s="32">
        <f t="shared" ref="P9:P35" si="15">IF(AB47="","",IF(ABS(AD$44)&gt;ABS(AE$44),AD47,AE47))</f>
        <v>-1.2149999999999999E-2</v>
      </c>
      <c r="Q9" s="32">
        <f t="shared" ref="Q9:Q35" si="16">IF(AD47="","",IF(ABS(AF$44)&gt;ABS(AG$44),AF47,AG47))</f>
        <v>-1.1460000000000001E-3</v>
      </c>
      <c r="R9" s="32">
        <f t="shared" ref="R9:R35" si="17">IF(AF47="","",IF(ABS(AH$44)&gt;ABS(AI$44),AH47,AI47))</f>
        <v>-2.6070000000000002E-6</v>
      </c>
      <c r="S9" s="32">
        <f t="shared" ref="S9:S35" si="18">IF(AH47="","",IF(ABS(AJ$44)&gt;ABS(AK$44),AJ47,AK47))</f>
        <v>5.5265999999999997E-6</v>
      </c>
      <c r="T9" s="32">
        <f t="shared" ref="T9:T35" si="19">IF(AJ47="","",IF(ABS(AL$44)&gt;ABS(AM$44),AL47,AM47))</f>
        <v>1.3818000000000001E-7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5">
      <c r="A10" s="4"/>
      <c r="B10" s="4" t="str">
        <f>IF(A48="","","Vy")</f>
        <v>Vy</v>
      </c>
      <c r="C10" s="32">
        <f t="shared" si="2"/>
        <v>17.759</v>
      </c>
      <c r="D10" s="32">
        <f t="shared" si="3"/>
        <v>-1.2330000000000001</v>
      </c>
      <c r="E10" s="32">
        <f t="shared" si="4"/>
        <v>-1.5680000000000001</v>
      </c>
      <c r="F10" s="32">
        <f t="shared" si="5"/>
        <v>-2.4139999999999999E-3</v>
      </c>
      <c r="G10" s="32">
        <f t="shared" si="6"/>
        <v>-2.271E-3</v>
      </c>
      <c r="H10" s="32">
        <f t="shared" si="7"/>
        <v>2.8446999999999999E-3</v>
      </c>
      <c r="I10" s="32">
        <f t="shared" si="8"/>
        <v>-0.2059</v>
      </c>
      <c r="J10" s="32">
        <f t="shared" si="9"/>
        <v>-1.4749999999999999E-2</v>
      </c>
      <c r="K10" s="32">
        <f t="shared" si="10"/>
        <v>1.3265000000000001E-2</v>
      </c>
      <c r="L10" s="32">
        <f t="shared" si="11"/>
        <v>7.2251999999999997E-2</v>
      </c>
      <c r="M10" s="32">
        <f t="shared" si="12"/>
        <v>9.6117000000000008E-3</v>
      </c>
      <c r="N10" s="32">
        <f t="shared" si="13"/>
        <v>7.2148000000000004E-3</v>
      </c>
      <c r="O10" s="32">
        <f t="shared" si="14"/>
        <v>-1.4449999999999999E-2</v>
      </c>
      <c r="P10" s="32">
        <f t="shared" si="15"/>
        <v>-2.843E-3</v>
      </c>
      <c r="Q10" s="32">
        <f t="shared" si="16"/>
        <v>1.6915000000000001E-3</v>
      </c>
      <c r="R10" s="32">
        <f t="shared" si="17"/>
        <v>2.0081E-5</v>
      </c>
      <c r="S10" s="32">
        <f t="shared" si="18"/>
        <v>1.0158000000000001E-6</v>
      </c>
      <c r="T10" s="32">
        <f t="shared" si="19"/>
        <v>-2.2359999999999999E-7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5">
      <c r="A11" s="13"/>
      <c r="B11" s="13" t="str">
        <f>IF(A49="","","Rot")</f>
        <v>Rot</v>
      </c>
      <c r="C11" s="33">
        <f t="shared" si="2"/>
        <v>-0.14319999999999999</v>
      </c>
      <c r="D11" s="33">
        <f t="shared" si="3"/>
        <v>0.10859000000000001</v>
      </c>
      <c r="E11" s="33">
        <f t="shared" si="4"/>
        <v>0.12078</v>
      </c>
      <c r="F11" s="33">
        <f t="shared" si="5"/>
        <v>-3.457E-3</v>
      </c>
      <c r="G11" s="33">
        <f t="shared" si="6"/>
        <v>8.7993999999999998E-5</v>
      </c>
      <c r="H11" s="33">
        <f t="shared" si="7"/>
        <v>-3.1540000000000002E-4</v>
      </c>
      <c r="I11" s="33">
        <f t="shared" si="8"/>
        <v>1.7804E-4</v>
      </c>
      <c r="J11" s="33">
        <f t="shared" si="9"/>
        <v>1.0311999999999999E-3</v>
      </c>
      <c r="K11" s="33">
        <f t="shared" si="10"/>
        <v>-9.322E-4</v>
      </c>
      <c r="L11" s="33">
        <f t="shared" si="11"/>
        <v>6.5523999999999997E-4</v>
      </c>
      <c r="M11" s="33">
        <f t="shared" si="12"/>
        <v>-5.7580000000000001E-4</v>
      </c>
      <c r="N11" s="33">
        <f t="shared" si="13"/>
        <v>-5.0690000000000002E-4</v>
      </c>
      <c r="O11" s="33">
        <f t="shared" si="14"/>
        <v>-6.5829999999999998E-5</v>
      </c>
      <c r="P11" s="33">
        <f t="shared" si="15"/>
        <v>1.4369E-4</v>
      </c>
      <c r="Q11" s="33">
        <f t="shared" si="16"/>
        <v>-1.156E-4</v>
      </c>
      <c r="R11" s="33">
        <f t="shared" si="17"/>
        <v>-2.6819999999999998E-7</v>
      </c>
      <c r="S11" s="33">
        <f t="shared" si="18"/>
        <v>-6.3679999999999998E-8</v>
      </c>
      <c r="T11" s="33">
        <f t="shared" si="19"/>
        <v>1.5075000000000001E-8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5">
      <c r="A12" s="4">
        <f>IF(B50="","",B50)</f>
        <v>4</v>
      </c>
      <c r="B12" s="4" t="str">
        <f>IF(A50="","","Vx")</f>
        <v>Vx</v>
      </c>
      <c r="C12" s="32">
        <f t="shared" si="2"/>
        <v>-1.0640000000000001</v>
      </c>
      <c r="D12" s="32">
        <f t="shared" si="3"/>
        <v>11.631</v>
      </c>
      <c r="E12" s="32">
        <f t="shared" si="4"/>
        <v>0.76780999999999999</v>
      </c>
      <c r="F12" s="32">
        <f t="shared" si="5"/>
        <v>-6.7750000000000005E-2</v>
      </c>
      <c r="G12" s="32">
        <f t="shared" si="6"/>
        <v>0.71991000000000005</v>
      </c>
      <c r="H12" s="32">
        <f t="shared" si="7"/>
        <v>2.6719E-2</v>
      </c>
      <c r="I12" s="32">
        <f t="shared" si="8"/>
        <v>-7.1869999999999998E-3</v>
      </c>
      <c r="J12" s="32">
        <f t="shared" si="9"/>
        <v>-0.1138</v>
      </c>
      <c r="K12" s="32">
        <f t="shared" si="10"/>
        <v>-5.8079999999999998E-3</v>
      </c>
      <c r="L12" s="32">
        <f t="shared" si="11"/>
        <v>-1.575E-3</v>
      </c>
      <c r="M12" s="32">
        <f t="shared" si="12"/>
        <v>-5.7430000000000002E-2</v>
      </c>
      <c r="N12" s="32">
        <f t="shared" si="13"/>
        <v>4.3518999999999997E-3</v>
      </c>
      <c r="O12" s="32">
        <f t="shared" si="14"/>
        <v>3.2456999999999999E-4</v>
      </c>
      <c r="P12" s="32">
        <f t="shared" si="15"/>
        <v>2.3521E-2</v>
      </c>
      <c r="Q12" s="32">
        <f t="shared" si="16"/>
        <v>2.2745999999999999E-3</v>
      </c>
      <c r="R12" s="32">
        <f t="shared" si="17"/>
        <v>1.0436E-5</v>
      </c>
      <c r="S12" s="32">
        <f t="shared" si="18"/>
        <v>-3.8389999999999997E-5</v>
      </c>
      <c r="T12" s="32">
        <f t="shared" si="19"/>
        <v>-1.1349999999999999E-6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5">
      <c r="A13" s="4"/>
      <c r="B13" s="4" t="str">
        <f>IF(A51="","","Vy")</f>
        <v>Vy</v>
      </c>
      <c r="C13" s="32">
        <f t="shared" si="2"/>
        <v>13.433</v>
      </c>
      <c r="D13" s="32">
        <f t="shared" si="3"/>
        <v>-0.92769999999999997</v>
      </c>
      <c r="E13" s="32">
        <f t="shared" si="4"/>
        <v>-1.177</v>
      </c>
      <c r="F13" s="32">
        <f t="shared" si="5"/>
        <v>0.93100000000000005</v>
      </c>
      <c r="G13" s="32">
        <f t="shared" si="6"/>
        <v>-2.699E-2</v>
      </c>
      <c r="H13" s="32">
        <f t="shared" si="7"/>
        <v>-4.1000000000000002E-2</v>
      </c>
      <c r="I13" s="32">
        <f t="shared" si="8"/>
        <v>-0.12889999999999999</v>
      </c>
      <c r="J13" s="32">
        <f t="shared" si="9"/>
        <v>-1.2540000000000001E-2</v>
      </c>
      <c r="K13" s="32">
        <f t="shared" si="10"/>
        <v>8.3224000000000006E-3</v>
      </c>
      <c r="L13" s="32">
        <f t="shared" si="11"/>
        <v>-6.4000000000000001E-2</v>
      </c>
      <c r="M13" s="32">
        <f t="shared" si="12"/>
        <v>-9.2020000000000001E-3</v>
      </c>
      <c r="N13" s="32">
        <f t="shared" si="13"/>
        <v>-6.4159999999999998E-3</v>
      </c>
      <c r="O13" s="32">
        <f t="shared" si="14"/>
        <v>2.6532E-2</v>
      </c>
      <c r="P13" s="32">
        <f t="shared" si="15"/>
        <v>5.3714000000000001E-3</v>
      </c>
      <c r="Q13" s="32">
        <f t="shared" si="16"/>
        <v>-3.3430000000000001E-3</v>
      </c>
      <c r="R13" s="32">
        <f t="shared" si="17"/>
        <v>-1.072E-4</v>
      </c>
      <c r="S13" s="32">
        <f t="shared" si="18"/>
        <v>3.2582E-6</v>
      </c>
      <c r="T13" s="32">
        <f t="shared" si="19"/>
        <v>1.6277999999999999E-6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5">
      <c r="A14" s="13"/>
      <c r="B14" s="13" t="str">
        <f>IF(A52="","","Rot")</f>
        <v>Rot</v>
      </c>
      <c r="C14" s="33">
        <f t="shared" si="2"/>
        <v>-0.1019</v>
      </c>
      <c r="D14" s="33">
        <f t="shared" si="3"/>
        <v>8.2376000000000005E-2</v>
      </c>
      <c r="E14" s="33">
        <f t="shared" si="4"/>
        <v>9.1358999999999996E-2</v>
      </c>
      <c r="F14" s="33">
        <f t="shared" si="5"/>
        <v>-7.1029999999999999E-3</v>
      </c>
      <c r="G14" s="33">
        <f t="shared" si="6"/>
        <v>2.2276000000000002E-3</v>
      </c>
      <c r="H14" s="33">
        <f t="shared" si="7"/>
        <v>3.0103999999999999E-3</v>
      </c>
      <c r="I14" s="33">
        <f t="shared" si="8"/>
        <v>-8.2260000000000005E-4</v>
      </c>
      <c r="J14" s="33">
        <f t="shared" si="9"/>
        <v>9.1155000000000001E-4</v>
      </c>
      <c r="K14" s="33">
        <f t="shared" si="10"/>
        <v>-6.1810000000000001E-4</v>
      </c>
      <c r="L14" s="33">
        <f t="shared" si="11"/>
        <v>-3.301E-4</v>
      </c>
      <c r="M14" s="33">
        <f t="shared" si="12"/>
        <v>5.6169E-4</v>
      </c>
      <c r="N14" s="33">
        <f t="shared" si="13"/>
        <v>4.5186E-4</v>
      </c>
      <c r="O14" s="33">
        <f t="shared" si="14"/>
        <v>2.0812000000000001E-4</v>
      </c>
      <c r="P14" s="33">
        <f t="shared" si="15"/>
        <v>-2.6949999999999999E-4</v>
      </c>
      <c r="Q14" s="33">
        <f t="shared" si="16"/>
        <v>2.2887E-4</v>
      </c>
      <c r="R14" s="33">
        <f t="shared" si="17"/>
        <v>1.1376999999999999E-6</v>
      </c>
      <c r="S14" s="33">
        <f t="shared" si="18"/>
        <v>-3.0069999999999999E-7</v>
      </c>
      <c r="T14" s="33">
        <f t="shared" si="19"/>
        <v>-1.1019999999999999E-7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5">
      <c r="A15" s="4">
        <f>IF(B53="","",B53)</f>
        <v>3</v>
      </c>
      <c r="B15" s="4" t="str">
        <f>IF(A53="","","Vx")</f>
        <v>Vx</v>
      </c>
      <c r="C15" s="32">
        <f t="shared" si="2"/>
        <v>-0.60940000000000005</v>
      </c>
      <c r="D15" s="32">
        <f t="shared" si="3"/>
        <v>7.1973000000000003</v>
      </c>
      <c r="E15" s="32">
        <f t="shared" si="4"/>
        <v>0.47104000000000001</v>
      </c>
      <c r="F15" s="32">
        <f t="shared" si="5"/>
        <v>-5.9240000000000001E-2</v>
      </c>
      <c r="G15" s="32">
        <f t="shared" si="6"/>
        <v>0.87860000000000005</v>
      </c>
      <c r="H15" s="32">
        <f t="shared" si="7"/>
        <v>3.1920999999999998E-2</v>
      </c>
      <c r="I15" s="32">
        <f t="shared" si="8"/>
        <v>-4.9350000000000002E-3</v>
      </c>
      <c r="J15" s="32">
        <f t="shared" si="9"/>
        <v>0.14696000000000001</v>
      </c>
      <c r="K15" s="32">
        <f t="shared" si="10"/>
        <v>7.8329999999999997E-3</v>
      </c>
      <c r="L15" s="32">
        <f t="shared" si="11"/>
        <v>-2.0439999999999998E-3</v>
      </c>
      <c r="M15" s="32">
        <f t="shared" si="12"/>
        <v>-8.4960000000000001E-3</v>
      </c>
      <c r="N15" s="32">
        <f t="shared" si="13"/>
        <v>4.1322E-4</v>
      </c>
      <c r="O15" s="32">
        <f t="shared" si="14"/>
        <v>-1.7390000000000001E-3</v>
      </c>
      <c r="P15" s="32">
        <f t="shared" si="15"/>
        <v>-3.3939999999999998E-2</v>
      </c>
      <c r="Q15" s="32">
        <f t="shared" si="16"/>
        <v>-3.369E-3</v>
      </c>
      <c r="R15" s="32">
        <f t="shared" si="17"/>
        <v>-2.2030000000000001E-5</v>
      </c>
      <c r="S15" s="32">
        <f t="shared" si="18"/>
        <v>2.0539000000000001E-4</v>
      </c>
      <c r="T15" s="32">
        <f t="shared" si="19"/>
        <v>6.2236E-6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5">
      <c r="A16" s="4"/>
      <c r="B16" s="4" t="str">
        <f>IF(A54="","","Vy")</f>
        <v>Vy</v>
      </c>
      <c r="C16" s="32">
        <f t="shared" si="2"/>
        <v>8.3082999999999991</v>
      </c>
      <c r="D16" s="32">
        <f t="shared" si="3"/>
        <v>-0.57469999999999999</v>
      </c>
      <c r="E16" s="32">
        <f t="shared" si="4"/>
        <v>-0.71360000000000001</v>
      </c>
      <c r="F16" s="32">
        <f t="shared" si="5"/>
        <v>1.1007</v>
      </c>
      <c r="G16" s="32">
        <f t="shared" si="6"/>
        <v>-1.925E-2</v>
      </c>
      <c r="H16" s="32">
        <f t="shared" si="7"/>
        <v>-4.8599999999999997E-2</v>
      </c>
      <c r="I16" s="32">
        <f t="shared" si="8"/>
        <v>0.17971999999999999</v>
      </c>
      <c r="J16" s="32">
        <f t="shared" si="9"/>
        <v>8.5205000000000003E-3</v>
      </c>
      <c r="K16" s="32">
        <f t="shared" si="10"/>
        <v>-1.1610000000000001E-2</v>
      </c>
      <c r="L16" s="32">
        <f t="shared" si="11"/>
        <v>-9.7040000000000008E-3</v>
      </c>
      <c r="M16" s="32">
        <f t="shared" si="12"/>
        <v>-1.225E-3</v>
      </c>
      <c r="N16" s="32">
        <f t="shared" si="13"/>
        <v>-6.5430000000000002E-4</v>
      </c>
      <c r="O16" s="32">
        <f t="shared" si="14"/>
        <v>-3.5490000000000001E-2</v>
      </c>
      <c r="P16" s="32">
        <f t="shared" si="15"/>
        <v>-8.1150000000000007E-3</v>
      </c>
      <c r="Q16" s="32">
        <f t="shared" si="16"/>
        <v>4.9459999999999999E-3</v>
      </c>
      <c r="R16" s="32">
        <f t="shared" si="17"/>
        <v>4.9558999999999996E-4</v>
      </c>
      <c r="S16" s="32">
        <f t="shared" si="18"/>
        <v>-1.226E-6</v>
      </c>
      <c r="T16" s="32">
        <f t="shared" si="19"/>
        <v>-8.9369999999999993E-6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5">
      <c r="A17" s="13"/>
      <c r="B17" s="13" t="str">
        <f>IF(A55="","","Rot")</f>
        <v>Rot</v>
      </c>
      <c r="C17" s="33">
        <f t="shared" si="2"/>
        <v>-5.7439999999999998E-2</v>
      </c>
      <c r="D17" s="33">
        <f t="shared" si="3"/>
        <v>5.1485000000000003E-2</v>
      </c>
      <c r="E17" s="33">
        <f t="shared" si="4"/>
        <v>5.5964E-2</v>
      </c>
      <c r="F17" s="33">
        <f t="shared" si="5"/>
        <v>-6.1089999999999998E-3</v>
      </c>
      <c r="G17" s="33">
        <f t="shared" si="6"/>
        <v>1.7627000000000001E-3</v>
      </c>
      <c r="H17" s="33">
        <f t="shared" si="7"/>
        <v>3.6725E-3</v>
      </c>
      <c r="I17" s="33">
        <f t="shared" si="8"/>
        <v>-5.4980000000000003E-4</v>
      </c>
      <c r="J17" s="33">
        <f t="shared" si="9"/>
        <v>-5.8460000000000001E-4</v>
      </c>
      <c r="K17" s="33">
        <f t="shared" si="10"/>
        <v>8.2421000000000003E-4</v>
      </c>
      <c r="L17" s="33">
        <f t="shared" si="11"/>
        <v>-2.475E-4</v>
      </c>
      <c r="M17" s="33">
        <f t="shared" si="12"/>
        <v>7.2652999999999997E-5</v>
      </c>
      <c r="N17" s="33">
        <f t="shared" si="13"/>
        <v>4.1412999999999998E-5</v>
      </c>
      <c r="O17" s="33">
        <f t="shared" si="14"/>
        <v>-4.3839999999999998E-4</v>
      </c>
      <c r="P17" s="33">
        <f t="shared" si="15"/>
        <v>4.1946000000000003E-4</v>
      </c>
      <c r="Q17" s="33">
        <f t="shared" si="16"/>
        <v>-3.4000000000000002E-4</v>
      </c>
      <c r="R17" s="33">
        <f t="shared" si="17"/>
        <v>-2.261E-6</v>
      </c>
      <c r="S17" s="33">
        <f t="shared" si="18"/>
        <v>3.8975000000000001E-7</v>
      </c>
      <c r="T17" s="33">
        <f t="shared" si="19"/>
        <v>6.1753999999999996E-7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5">
      <c r="A18" s="4">
        <f>IF(B56="","",B56)</f>
        <v>2</v>
      </c>
      <c r="B18" s="4" t="str">
        <f>IF(A56="","","Vx")</f>
        <v>Vx</v>
      </c>
      <c r="C18" s="32">
        <f t="shared" si="2"/>
        <v>-0.1976</v>
      </c>
      <c r="D18" s="32">
        <f t="shared" si="3"/>
        <v>2.9476</v>
      </c>
      <c r="E18" s="32">
        <f t="shared" si="4"/>
        <v>0.18421000000000001</v>
      </c>
      <c r="F18" s="32">
        <f t="shared" si="5"/>
        <v>-2.1559999999999999E-2</v>
      </c>
      <c r="G18" s="32">
        <f t="shared" si="6"/>
        <v>0.47372999999999998</v>
      </c>
      <c r="H18" s="32">
        <f t="shared" si="7"/>
        <v>1.6421000000000002E-2</v>
      </c>
      <c r="I18" s="32">
        <f t="shared" si="8"/>
        <v>3.2415999999999999E-4</v>
      </c>
      <c r="J18" s="32">
        <f t="shared" si="9"/>
        <v>0.15769</v>
      </c>
      <c r="K18" s="32">
        <f t="shared" si="10"/>
        <v>8.0870000000000004E-3</v>
      </c>
      <c r="L18" s="32">
        <f t="shared" si="11"/>
        <v>1.0578E-3</v>
      </c>
      <c r="M18" s="32">
        <f t="shared" si="12"/>
        <v>5.8377999999999999E-2</v>
      </c>
      <c r="N18" s="32">
        <f t="shared" si="13"/>
        <v>-4.3140000000000001E-3</v>
      </c>
      <c r="O18" s="32">
        <f t="shared" si="14"/>
        <v>2.0198999999999998E-3</v>
      </c>
      <c r="P18" s="32">
        <f t="shared" si="15"/>
        <v>3.2439999999999997E-2</v>
      </c>
      <c r="Q18" s="32">
        <f t="shared" si="16"/>
        <v>3.359E-3</v>
      </c>
      <c r="R18" s="32">
        <f t="shared" si="17"/>
        <v>1.9612000000000001E-5</v>
      </c>
      <c r="S18" s="32">
        <f t="shared" si="18"/>
        <v>-8.0150000000000002E-4</v>
      </c>
      <c r="T18" s="32">
        <f t="shared" si="19"/>
        <v>-2.4130000000000001E-5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5">
      <c r="A19" s="4"/>
      <c r="B19" s="4" t="str">
        <f>IF(A57="","","Vy")</f>
        <v>Vy</v>
      </c>
      <c r="C19" s="32">
        <f t="shared" si="2"/>
        <v>3.367</v>
      </c>
      <c r="D19" s="32">
        <f t="shared" si="3"/>
        <v>-0.1721</v>
      </c>
      <c r="E19" s="32">
        <f t="shared" si="4"/>
        <v>-0.27929999999999999</v>
      </c>
      <c r="F19" s="32">
        <f t="shared" si="5"/>
        <v>0.58592999999999995</v>
      </c>
      <c r="G19" s="32">
        <f t="shared" si="6"/>
        <v>-1.841E-3</v>
      </c>
      <c r="H19" s="32">
        <f t="shared" si="7"/>
        <v>-2.4879999999999999E-2</v>
      </c>
      <c r="I19" s="32">
        <f t="shared" si="8"/>
        <v>0.19252</v>
      </c>
      <c r="J19" s="32">
        <f t="shared" si="9"/>
        <v>1.0914E-2</v>
      </c>
      <c r="K19" s="32">
        <f t="shared" si="10"/>
        <v>-1.163E-2</v>
      </c>
      <c r="L19" s="32">
        <f t="shared" si="11"/>
        <v>6.8076999999999999E-2</v>
      </c>
      <c r="M19" s="32">
        <f t="shared" si="12"/>
        <v>9.1173999999999995E-3</v>
      </c>
      <c r="N19" s="32">
        <f t="shared" si="13"/>
        <v>6.4593000000000003E-3</v>
      </c>
      <c r="O19" s="32">
        <f t="shared" si="14"/>
        <v>3.2280999999999997E-2</v>
      </c>
      <c r="P19" s="32">
        <f t="shared" si="15"/>
        <v>7.8417000000000001E-3</v>
      </c>
      <c r="Q19" s="32">
        <f t="shared" si="16"/>
        <v>-4.9350000000000002E-3</v>
      </c>
      <c r="R19" s="32">
        <f t="shared" si="17"/>
        <v>-1.709E-3</v>
      </c>
      <c r="S19" s="32">
        <f t="shared" si="18"/>
        <v>-5.8279999999999998E-5</v>
      </c>
      <c r="T19" s="32">
        <f t="shared" si="19"/>
        <v>3.5058000000000002E-5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5">
      <c r="A20" s="13"/>
      <c r="B20" s="13" t="str">
        <f>IF(A58="","","Rot")</f>
        <v>Rot</v>
      </c>
      <c r="C20" s="33">
        <f t="shared" si="2"/>
        <v>-1.7909999999999999E-2</v>
      </c>
      <c r="D20" s="33">
        <f t="shared" si="3"/>
        <v>1.6750000000000001E-2</v>
      </c>
      <c r="E20" s="33">
        <f t="shared" si="4"/>
        <v>2.2377999999999999E-2</v>
      </c>
      <c r="F20" s="33">
        <f t="shared" si="5"/>
        <v>-2.1549999999999998E-3</v>
      </c>
      <c r="G20" s="33">
        <f t="shared" si="6"/>
        <v>3.3855000000000002E-4</v>
      </c>
      <c r="H20" s="33">
        <f t="shared" si="7"/>
        <v>1.9308999999999999E-3</v>
      </c>
      <c r="I20" s="33">
        <f t="shared" si="8"/>
        <v>5.1691999999999999E-5</v>
      </c>
      <c r="J20" s="33">
        <f t="shared" si="9"/>
        <v>-7.7450000000000001E-4</v>
      </c>
      <c r="K20" s="33">
        <f t="shared" si="10"/>
        <v>8.5077999999999998E-4</v>
      </c>
      <c r="L20" s="33">
        <f t="shared" si="11"/>
        <v>2.7622999999999998E-4</v>
      </c>
      <c r="M20" s="33">
        <f t="shared" si="12"/>
        <v>-5.4730000000000002E-4</v>
      </c>
      <c r="N20" s="33">
        <f t="shared" si="13"/>
        <v>-4.4470000000000002E-4</v>
      </c>
      <c r="O20" s="33">
        <f t="shared" si="14"/>
        <v>4.5333999999999999E-4</v>
      </c>
      <c r="P20" s="33">
        <f t="shared" si="15"/>
        <v>-4.0860000000000001E-4</v>
      </c>
      <c r="Q20" s="33">
        <f t="shared" si="16"/>
        <v>3.3900999999999999E-4</v>
      </c>
      <c r="R20" s="33">
        <f t="shared" si="17"/>
        <v>9.4178999999999996E-7</v>
      </c>
      <c r="S20" s="33">
        <f t="shared" si="18"/>
        <v>3.1949000000000001E-6</v>
      </c>
      <c r="T20" s="33">
        <f t="shared" si="19"/>
        <v>-2.452E-6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5">
      <c r="A21" s="4">
        <f>IF(B59="","",B59)</f>
        <v>1</v>
      </c>
      <c r="B21" s="4" t="str">
        <f>IF(A59="","","Vx")</f>
        <v>Vx</v>
      </c>
      <c r="C21" s="32">
        <f t="shared" si="2"/>
        <v>-3.1649999999999998E-3</v>
      </c>
      <c r="D21" s="32">
        <f t="shared" si="3"/>
        <v>7.2193999999999994E-2</v>
      </c>
      <c r="E21" s="32">
        <f t="shared" si="4"/>
        <v>4.0400999999999996E-3</v>
      </c>
      <c r="F21" s="32">
        <f t="shared" si="5"/>
        <v>1.2010000000000001E-4</v>
      </c>
      <c r="G21" s="32">
        <f t="shared" si="6"/>
        <v>1.1237E-2</v>
      </c>
      <c r="H21" s="32">
        <f t="shared" si="7"/>
        <v>3.2684000000000001E-4</v>
      </c>
      <c r="I21" s="32">
        <f t="shared" si="8"/>
        <v>2.1272000000000001E-4</v>
      </c>
      <c r="J21" s="32">
        <f t="shared" si="9"/>
        <v>4.8538000000000001E-3</v>
      </c>
      <c r="K21" s="32">
        <f t="shared" si="10"/>
        <v>2.2159E-4</v>
      </c>
      <c r="L21" s="32">
        <f t="shared" si="11"/>
        <v>1.2302999999999999E-4</v>
      </c>
      <c r="M21" s="32">
        <f t="shared" si="12"/>
        <v>2.3441E-3</v>
      </c>
      <c r="N21" s="32">
        <f t="shared" si="13"/>
        <v>-1.5540000000000001E-4</v>
      </c>
      <c r="O21" s="32">
        <f t="shared" si="14"/>
        <v>1.2788E-4</v>
      </c>
      <c r="P21" s="32">
        <f t="shared" si="15"/>
        <v>1.7279000000000001E-3</v>
      </c>
      <c r="Q21" s="32">
        <f t="shared" si="16"/>
        <v>1.6348E-4</v>
      </c>
      <c r="R21" s="32">
        <f t="shared" si="17"/>
        <v>1.2620000000000001E-3</v>
      </c>
      <c r="S21" s="32">
        <f t="shared" si="18"/>
        <v>1.9195E-2</v>
      </c>
      <c r="T21" s="32">
        <f t="shared" si="19"/>
        <v>7.7873000000000005E-4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5">
      <c r="A22" s="4"/>
      <c r="B22" s="4" t="str">
        <f>IF(A60="","","Vy")</f>
        <v>Vy</v>
      </c>
      <c r="C22" s="32">
        <f t="shared" si="2"/>
        <v>0.10075000000000001</v>
      </c>
      <c r="D22" s="32">
        <f t="shared" si="3"/>
        <v>-4.1009999999999996E-3</v>
      </c>
      <c r="E22" s="32">
        <f t="shared" si="4"/>
        <v>-5.7390000000000002E-3</v>
      </c>
      <c r="F22" s="32">
        <f t="shared" si="5"/>
        <v>1.7911E-2</v>
      </c>
      <c r="G22" s="32">
        <f t="shared" si="6"/>
        <v>2.1024999999999999E-4</v>
      </c>
      <c r="H22" s="32">
        <f t="shared" si="7"/>
        <v>-4.6480000000000002E-4</v>
      </c>
      <c r="I22" s="32">
        <f t="shared" si="8"/>
        <v>7.8209000000000004E-3</v>
      </c>
      <c r="J22" s="32">
        <f t="shared" si="9"/>
        <v>2.7719000000000002E-4</v>
      </c>
      <c r="K22" s="32">
        <f t="shared" si="10"/>
        <v>-3.0390000000000001E-4</v>
      </c>
      <c r="L22" s="32">
        <f t="shared" si="11"/>
        <v>3.7980000000000002E-3</v>
      </c>
      <c r="M22" s="32">
        <f t="shared" si="12"/>
        <v>3.0706E-4</v>
      </c>
      <c r="N22" s="32">
        <f t="shared" si="13"/>
        <v>2.3173000000000001E-4</v>
      </c>
      <c r="O22" s="32">
        <f t="shared" si="14"/>
        <v>2.6118999999999999E-3</v>
      </c>
      <c r="P22" s="32">
        <f t="shared" si="15"/>
        <v>3.7706000000000003E-4</v>
      </c>
      <c r="Q22" s="32">
        <f t="shared" si="16"/>
        <v>-2.3919999999999999E-4</v>
      </c>
      <c r="R22" s="32">
        <f t="shared" si="17"/>
        <v>2.7130000000000001E-2</v>
      </c>
      <c r="S22" s="32">
        <f t="shared" si="18"/>
        <v>2.5322999999999999E-3</v>
      </c>
      <c r="T22" s="32">
        <f t="shared" si="19"/>
        <v>-1.1169999999999999E-3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5">
      <c r="A23" s="13"/>
      <c r="B23" s="13" t="str">
        <f>IF(A61="","","Rot")</f>
        <v>Rot</v>
      </c>
      <c r="C23" s="33">
        <f t="shared" si="2"/>
        <v>-2.321E-4</v>
      </c>
      <c r="D23" s="33">
        <f t="shared" si="3"/>
        <v>4.3797999999999998E-4</v>
      </c>
      <c r="E23" s="33">
        <f t="shared" si="4"/>
        <v>4.8231000000000001E-4</v>
      </c>
      <c r="F23" s="33">
        <f t="shared" si="5"/>
        <v>2.1097000000000001E-5</v>
      </c>
      <c r="G23" s="33">
        <f t="shared" si="6"/>
        <v>-8.602E-6</v>
      </c>
      <c r="H23" s="33">
        <f t="shared" si="7"/>
        <v>3.9682999999999999E-5</v>
      </c>
      <c r="I23" s="33">
        <f t="shared" si="8"/>
        <v>2.4828999999999999E-5</v>
      </c>
      <c r="J23" s="33">
        <f t="shared" si="9"/>
        <v>-1.9550000000000001E-5</v>
      </c>
      <c r="K23" s="33">
        <f t="shared" si="10"/>
        <v>2.2832000000000001E-5</v>
      </c>
      <c r="L23" s="33">
        <f t="shared" si="11"/>
        <v>1.9981999999999999E-5</v>
      </c>
      <c r="M23" s="33">
        <f t="shared" si="12"/>
        <v>-1.5590000000000002E-5</v>
      </c>
      <c r="N23" s="33">
        <f t="shared" si="13"/>
        <v>-1.5420000000000001E-5</v>
      </c>
      <c r="O23" s="33">
        <f t="shared" si="14"/>
        <v>2.5443999999999999E-5</v>
      </c>
      <c r="P23" s="33">
        <f t="shared" si="15"/>
        <v>-1.4389999999999999E-5</v>
      </c>
      <c r="Q23" s="33">
        <f t="shared" si="16"/>
        <v>1.5619000000000001E-5</v>
      </c>
      <c r="R23" s="33">
        <f t="shared" si="17"/>
        <v>1.7472000000000001E-4</v>
      </c>
      <c r="S23" s="33">
        <f t="shared" si="18"/>
        <v>-1.662E-4</v>
      </c>
      <c r="T23" s="33">
        <f t="shared" si="19"/>
        <v>8.0709000000000003E-5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5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5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5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5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5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5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5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5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5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5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5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5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5">
      <c r="B36" s="6" t="s">
        <v>5</v>
      </c>
      <c r="C36" s="2">
        <f>INDEX(SPI!$B$1:$I$931,$A44+(3*$B$1+2)*C$5+1,2)</f>
        <v>0.68100000000000005</v>
      </c>
      <c r="D36" s="2">
        <f>INDEX(SPI!$B$1:$I$931,$A44+(3*$B$1+2)*D$5+1,2)</f>
        <v>0.61599999999999999</v>
      </c>
      <c r="E36" s="2">
        <f>INDEX(SPI!$B$1:$I$931,$A44+(3*$B$1+2)*E$5+1,2)</f>
        <v>0.52400000000000002</v>
      </c>
      <c r="F36" s="2">
        <f>INDEX(SPI!$B$1:$I$931,$A44+(3*$B$1+2)*F$5+1,2)</f>
        <v>0.23200000000000001</v>
      </c>
      <c r="G36" s="2">
        <f>INDEX(SPI!$B$1:$I$931,$A44+(3*$B$1+2)*G$5+1,2)</f>
        <v>0.21199999999999999</v>
      </c>
      <c r="H36" s="2">
        <f>INDEX(SPI!$B$1:$I$931,$A44+(3*$B$1+2)*H$5+1,2)</f>
        <v>0.18</v>
      </c>
      <c r="I36" s="2">
        <f>INDEX(SPI!$B$1:$I$931,$A44+(3*$B$1+2)*I$5+1,2)</f>
        <v>0.129</v>
      </c>
      <c r="J36" s="2">
        <f>INDEX(SPI!$B$1:$I$931,$A44+(3*$B$1+2)*J$5+1,2)</f>
        <v>0.12</v>
      </c>
      <c r="K36" s="2">
        <f>INDEX(SPI!$B$1:$I$931,$A44+(3*$B$1+2)*K$5+1,2)</f>
        <v>0.10100000000000001</v>
      </c>
      <c r="L36" s="2">
        <f>INDEX(SPI!$B$1:$I$931,$A44+(3*$B$1+2)*L$5+1,2)</f>
        <v>8.5000000000000006E-2</v>
      </c>
      <c r="M36" s="2">
        <f>INDEX(SPI!$B$1:$I$931,$A44+(3*$B$1+2)*M$5+1,2)</f>
        <v>0.08</v>
      </c>
      <c r="N36" s="2">
        <f>INDEX(SPI!$B$1:$I$931,$A44+(3*$B$1+2)*N$5+1,2)</f>
        <v>6.6000000000000003E-2</v>
      </c>
      <c r="O36" s="2">
        <f>INDEX(SPI!$B$1:$I$931,$A44+(3*$B$1+2)*O$5+1,2)</f>
        <v>6.3E-2</v>
      </c>
      <c r="P36" s="2">
        <f>INDEX(SPI!$B$1:$I$931,$A44+(3*$B$1+2)*P$5+1,2)</f>
        <v>6.0999999999999999E-2</v>
      </c>
      <c r="Q36" s="2">
        <f>INDEX(SPI!$B$1:$I$931,$A44+(3*$B$1+2)*Q$5+1,2)</f>
        <v>4.9000000000000002E-2</v>
      </c>
      <c r="R36" s="2">
        <f>INDEX(SPI!$B$1:$I$931,$A44+(3*$B$1+2)*R$5+1,2)</f>
        <v>2.1999999999999999E-2</v>
      </c>
      <c r="S36" s="2">
        <f>INDEX(SPI!$B$1:$I$931,$A44+(3*$B$1+2)*S$5+1,2)</f>
        <v>1.7999999999999999E-2</v>
      </c>
      <c r="T36" s="2">
        <f>INDEX(SPI!$B$1:$I$931,$A44+(3*$B$1+2)*T$5+1,2)</f>
        <v>1.2E-2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5">
      <c r="B37" s="6" t="s">
        <v>91</v>
      </c>
      <c r="C37" s="2">
        <f>INDEX(SPI!$B$1:$I$931,$A44+(3*$B$1+2)*C5,7)</f>
        <v>0.01</v>
      </c>
      <c r="D37" s="2">
        <f>INDEX(SPI!$B$1:$I$931,$A44+(3*$B$1+2)*D5,7)</f>
        <v>66.335999999999999</v>
      </c>
      <c r="E37" s="2">
        <f>INDEX(SPI!$B$1:$I$931,$A44+(3*$B$1+2)*E5,7)</f>
        <v>0.31</v>
      </c>
      <c r="F37" s="2">
        <f>INDEX(SPI!$B$1:$I$931,$A44+(3*$B$1+2)*F5,7)</f>
        <v>0</v>
      </c>
      <c r="G37" s="2">
        <f>INDEX(SPI!$B$1:$I$931,$A44+(3*$B$1+2)*G5,7)</f>
        <v>10.175000000000001</v>
      </c>
      <c r="H37" s="2">
        <f>INDEX(SPI!$B$1:$I$931,$A44+(3*$B$1+2)*H5,7)</f>
        <v>0.01</v>
      </c>
      <c r="I37" s="2">
        <f>INDEX(SPI!$B$1:$I$931,$A44+(3*$B$1+2)*I5,7)</f>
        <v>0</v>
      </c>
      <c r="J37" s="2">
        <f>INDEX(SPI!$B$1:$I$931,$A44+(3*$B$1+2)*J5,7)</f>
        <v>3.9409999999999998</v>
      </c>
      <c r="K37" s="2">
        <f>INDEX(SPI!$B$1:$I$931,$A44+(3*$B$1+2)*K5,7)</f>
        <v>1.6E-2</v>
      </c>
      <c r="L37" s="2">
        <f>INDEX(SPI!$B$1:$I$931,$A44+(3*$B$1+2)*L5,7)</f>
        <v>1E-3</v>
      </c>
      <c r="M37" s="2">
        <f>INDEX(SPI!$B$1:$I$931,$A44+(3*$B$1+2)*M5,7)</f>
        <v>1.8089999999999999</v>
      </c>
      <c r="N37" s="2">
        <f>INDEX(SPI!$B$1:$I$931,$A44+(3*$B$1+2)*N5,7)</f>
        <v>1.4E-2</v>
      </c>
      <c r="O37" s="2">
        <f>INDEX(SPI!$B$1:$I$931,$A44+(3*$B$1+2)*O5,7)</f>
        <v>3.0000000000000001E-3</v>
      </c>
      <c r="P37" s="2">
        <f>INDEX(SPI!$B$1:$I$931,$A44+(3*$B$1+2)*P5,7)</f>
        <v>1.304</v>
      </c>
      <c r="Q37" s="2">
        <f>INDEX(SPI!$B$1:$I$931,$A44+(3*$B$1+2)*Q5,7)</f>
        <v>1.9E-2</v>
      </c>
      <c r="R37" s="2">
        <f>INDEX(SPI!$B$1:$I$931,$A44+(3*$B$1+2)*R5,7)</f>
        <v>2E-3</v>
      </c>
      <c r="S37" s="2">
        <f>INDEX(SPI!$B$1:$I$931,$A44+(3*$B$1+2)*S5,7)</f>
        <v>15.978999999999999</v>
      </c>
      <c r="T37" s="2">
        <f>INDEX(SPI!$B$1:$I$931,$A44+(3*$B$1+2)*T5,7)</f>
        <v>7.0000000000000007E-2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5">
      <c r="B38" s="6" t="s">
        <v>92</v>
      </c>
      <c r="C38" s="2">
        <f>INDEX(SPI!$B$1:$I$931,$A44+(3*$B$1+2)*C5,8)</f>
        <v>66.382000000000005</v>
      </c>
      <c r="D38" s="2">
        <f>INDEX(SPI!$B$1:$I$931,$A44+(3*$B$1+2)*D5,8)</f>
        <v>2.1999999999999999E-2</v>
      </c>
      <c r="E38" s="2">
        <f>INDEX(SPI!$B$1:$I$931,$A44+(3*$B$1+2)*E5,8)</f>
        <v>0.502</v>
      </c>
      <c r="F38" s="2">
        <f>INDEX(SPI!$B$1:$I$931,$A44+(3*$B$1+2)*F5,8)</f>
        <v>10.050000000000001</v>
      </c>
      <c r="G38" s="2">
        <f>INDEX(SPI!$B$1:$I$931,$A44+(3*$B$1+2)*G5,8)</f>
        <v>0</v>
      </c>
      <c r="H38" s="2">
        <f>INDEX(SPI!$B$1:$I$931,$A44+(3*$B$1+2)*H5,8)</f>
        <v>2.9000000000000001E-2</v>
      </c>
      <c r="I38" s="2">
        <f>INDEX(SPI!$B$1:$I$931,$A44+(3*$B$1+2)*I5,8)</f>
        <v>4.1390000000000002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1.893</v>
      </c>
      <c r="M38" s="2">
        <f>INDEX(SPI!$B$1:$I$931,$A44+(3*$B$1+2)*M5,8)</f>
        <v>1E-3</v>
      </c>
      <c r="N38" s="2">
        <f>INDEX(SPI!$B$1:$I$931,$A44+(3*$B$1+2)*N5,8)</f>
        <v>1.4E-2</v>
      </c>
      <c r="O38" s="2">
        <f>INDEX(SPI!$B$1:$I$931,$A44+(3*$B$1+2)*O5,8)</f>
        <v>1.337</v>
      </c>
      <c r="P38" s="2">
        <f>INDEX(SPI!$B$1:$I$931,$A44+(3*$B$1+2)*P5,8)</f>
        <v>6.0000000000000001E-3</v>
      </c>
      <c r="Q38" s="2">
        <f>INDEX(SPI!$B$1:$I$931,$A44+(3*$B$1+2)*Q5,8)</f>
        <v>1.4999999999999999E-2</v>
      </c>
      <c r="R38" s="2">
        <f>INDEX(SPI!$B$1:$I$931,$A44+(3*$B$1+2)*R5,8)</f>
        <v>15.569000000000001</v>
      </c>
      <c r="S38" s="2">
        <f>INDEX(SPI!$B$1:$I$931,$A44+(3*$B$1+2)*S5,8)</f>
        <v>3.0000000000000001E-3</v>
      </c>
      <c r="T38" s="2">
        <f>INDEX(SPI!$B$1:$I$931,$A44+(3*$B$1+2)*T5,8)</f>
        <v>3.6999999999999998E-2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5">
      <c r="A41" s="7" t="s">
        <v>41</v>
      </c>
    </row>
    <row r="42" spans="1:63" x14ac:dyDescent="0.2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5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2.2290999999999998E-2</v>
      </c>
      <c r="E44" s="14">
        <f>INDEX(SPI!$B$1:$I$931,$A44+(3*$B$1+2)*D$43+1,8)</f>
        <v>-1.825</v>
      </c>
      <c r="F44" s="14">
        <f>INDEX(SPI!$B$1:$I$931,$A44+(3*$B$1+2)*F$43+1,7)</f>
        <v>17.971</v>
      </c>
      <c r="G44" s="14">
        <f>INDEX(SPI!$B$1:$I$931,$A44+(3*$B$1+2)*F$43+1,8)</f>
        <v>0.32506000000000002</v>
      </c>
      <c r="H44" s="14">
        <f>INDEX(SPI!$B$1:$I$931,$A44+(3*$B$1+2)*H$43+1,7)</f>
        <v>-0.9415</v>
      </c>
      <c r="I44" s="14">
        <f>INDEX(SPI!$B$1:$I$931,$A44+(3*$B$1+2)*H$43+1,8)</f>
        <v>1.1974</v>
      </c>
      <c r="J44" s="14">
        <f>INDEX(SPI!$B$1:$I$931,$A44+(3*$B$1+2)*J$43+1,7)</f>
        <v>-1.262E-4</v>
      </c>
      <c r="K44" s="14">
        <f>INDEX(SPI!$B$1:$I$931,$A44+(3*$B$1+2)*J$43+1,8)</f>
        <v>3.0338E-2</v>
      </c>
      <c r="L44" s="14">
        <f>INDEX(SPI!$B$1:$I$931,$A44+(3*$B$1+2)*L$43+1,7)</f>
        <v>-0.98619999999999997</v>
      </c>
      <c r="M44" s="14">
        <f>INDEX(SPI!$B$1:$I$931,$A44+(3*$B$1+2)*L$43+1,8)</f>
        <v>-5.4079999999999996E-3</v>
      </c>
      <c r="N44" s="14">
        <f>INDEX(SPI!$B$1:$I$931,$A44+(3*$B$1+2)*N$43+1,7)</f>
        <v>2.2957999999999999E-2</v>
      </c>
      <c r="O44" s="14">
        <f>INDEX(SPI!$B$1:$I$931,$A44+(3*$B$1+2)*N$43+1,8)</f>
        <v>-3.9120000000000002E-2</v>
      </c>
      <c r="P44" s="14">
        <f>INDEX(SPI!$B$1:$I$931,$A44+(3*$B$1+2)*P$43+1,7)</f>
        <v>-3.337E-6</v>
      </c>
      <c r="Q44" s="14">
        <f>INDEX(SPI!$B$1:$I$931,$A44+(3*$B$1+2)*P$43+1,8)</f>
        <v>1.4478E-2</v>
      </c>
      <c r="R44" s="14">
        <f>INDEX(SPI!$B$1:$I$931,$A44+(3*$B$1+2)*R$43+1,7)</f>
        <v>0.14801</v>
      </c>
      <c r="S44" s="14">
        <f>INDEX(SPI!$B$1:$I$931,$A44+(3*$B$1+2)*R$43+1,8)</f>
        <v>3.8007999999999998E-4</v>
      </c>
      <c r="T44" s="14">
        <f>INDEX(SPI!$B$1:$I$931,$A44+(3*$B$1+2)*T$43+1,7)</f>
        <v>8.4718999999999992E-3</v>
      </c>
      <c r="U44" s="14">
        <f>INDEX(SPI!$B$1:$I$931,$A44+(3*$B$1+2)*T$43+1,8)</f>
        <v>-1.2160000000000001E-3</v>
      </c>
      <c r="V44" s="14">
        <f>INDEX(SPI!$B$1:$I$931,$A44+(3*$B$1+2)*V$43+1,7)</f>
        <v>8.7900999999999997E-5</v>
      </c>
      <c r="W44" s="14">
        <f>INDEX(SPI!$B$1:$I$931,$A44+(3*$B$1+2)*V$43+1,8)</f>
        <v>-4.5789999999999997E-3</v>
      </c>
      <c r="X44" s="14">
        <f>INDEX(SPI!$B$1:$I$931,$A44+(3*$B$1+2)*X$43+1,7)</f>
        <v>-2.7560000000000001E-2</v>
      </c>
      <c r="Y44" s="14">
        <f>INDEX(SPI!$B$1:$I$931,$A44+(3*$B$1+2)*X$43+1,8)</f>
        <v>-7.3360000000000005E-4</v>
      </c>
      <c r="Z44" s="14">
        <f>INDEX(SPI!$B$1:$I$931,$A44+(3*$B$1+2)*Z$43+1,7)</f>
        <v>-2.2569999999999999E-3</v>
      </c>
      <c r="AA44" s="14">
        <f>INDEX(SPI!$B$1:$I$931,$A44+(3*$B$1+2)*Z$43+1,8)</f>
        <v>2.2620000000000001E-3</v>
      </c>
      <c r="AB44" s="14">
        <f>INDEX(SPI!$B$1:$I$931,$A44+(3*$B$1+2)*AB$43+1,7)</f>
        <v>-5.3689999999999998E-6</v>
      </c>
      <c r="AC44" s="14">
        <f>INDEX(SPI!$B$1:$I$931,$A44+(3*$B$1+2)*AB$43+1,8)</f>
        <v>1.0891E-4</v>
      </c>
      <c r="AD44" s="14">
        <f>INDEX(SPI!$B$1:$I$931,$A44+(3*$B$1+2)*AD$43+1,7)</f>
        <v>3.5593000000000001E-3</v>
      </c>
      <c r="AE44" s="14">
        <f>INDEX(SPI!$B$1:$I$931,$A44+(3*$B$1+2)*AD$43+1,8)</f>
        <v>2.3498E-4</v>
      </c>
      <c r="AF44" s="14">
        <f>INDEX(SPI!$B$1:$I$931,$A44+(3*$B$1+2)*AF$43+1,7)</f>
        <v>3.7177999999999999E-4</v>
      </c>
      <c r="AG44" s="14">
        <f>INDEX(SPI!$B$1:$I$931,$A44+(3*$B$1+2)*AF$43+1,8)</f>
        <v>-3.324E-4</v>
      </c>
      <c r="AH44" s="14">
        <f>INDEX(SPI!$B$1:$I$931,$A44+(3*$B$1+2)*AH$43+1,7)</f>
        <v>-5.313E-8</v>
      </c>
      <c r="AI44" s="14">
        <f>INDEX(SPI!$B$1:$I$931,$A44+(3*$B$1+2)*AH$43+1,8)</f>
        <v>4.6959000000000002E-6</v>
      </c>
      <c r="AJ44" s="14">
        <f>INDEX(SPI!$B$1:$I$931,$A44+(3*$B$1+2)*AJ$43+1,7)</f>
        <v>-1.135E-5</v>
      </c>
      <c r="AK44" s="14">
        <f>INDEX(SPI!$B$1:$I$931,$A44+(3*$B$1+2)*AJ$43+1,8)</f>
        <v>-1.617E-7</v>
      </c>
      <c r="AL44" s="14">
        <f>INDEX(SPI!$B$1:$I$931,$A44+(3*$B$1+2)*AL$43+1,7)</f>
        <v>-4.0180000000000001E-7</v>
      </c>
      <c r="AM44" s="14">
        <f>INDEX(SPI!$B$1:$I$931,$A44+(3*$B$1+2)*AL$43+1,8)</f>
        <v>2.9102999999999998E-7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5">
      <c r="A45" s="4">
        <v>2</v>
      </c>
      <c r="B45" s="4"/>
      <c r="C45" s="4" t="s">
        <v>1</v>
      </c>
      <c r="D45" s="14">
        <f>INDEX(SPI!$B$1:$I$931,$A45+(3*$B$1+2)*D$43+1,7)</f>
        <v>-0.25629999999999997</v>
      </c>
      <c r="E45" s="14">
        <f>INDEX(SPI!$B$1:$I$931,$A45+(3*$B$1+2)*D$43+1,8)</f>
        <v>20.984999999999999</v>
      </c>
      <c r="F45" s="14">
        <f>INDEX(SPI!$B$1:$I$931,$A45+(3*$B$1+2)*F$43+1,7)</f>
        <v>-1.532</v>
      </c>
      <c r="G45" s="14">
        <f>INDEX(SPI!$B$1:$I$931,$A45+(3*$B$1+2)*F$43+1,8)</f>
        <v>-2.7720000000000002E-2</v>
      </c>
      <c r="H45" s="14">
        <f>INDEX(SPI!$B$1:$I$931,$A45+(3*$B$1+2)*H$43+1,7)</f>
        <v>1.4572000000000001</v>
      </c>
      <c r="I45" s="14">
        <f>INDEX(SPI!$B$1:$I$931,$A45+(3*$B$1+2)*H$43+1,8)</f>
        <v>-1.853</v>
      </c>
      <c r="J45" s="14">
        <f>INDEX(SPI!$B$1:$I$931,$A45+(3*$B$1+2)*J$43+1,7)</f>
        <v>4.8983000000000004E-3</v>
      </c>
      <c r="K45" s="14">
        <f>INDEX(SPI!$B$1:$I$931,$A45+(3*$B$1+2)*J$43+1,8)</f>
        <v>-1.177</v>
      </c>
      <c r="L45" s="14">
        <f>INDEX(SPI!$B$1:$I$931,$A45+(3*$B$1+2)*L$43+1,7)</f>
        <v>4.5733000000000003E-2</v>
      </c>
      <c r="M45" s="14">
        <f>INDEX(SPI!$B$1:$I$931,$A45+(3*$B$1+2)*L$43+1,8)</f>
        <v>2.5080000000000002E-4</v>
      </c>
      <c r="N45" s="14">
        <f>INDEX(SPI!$B$1:$I$931,$A45+(3*$B$1+2)*N$43+1,7)</f>
        <v>-3.4070000000000003E-2</v>
      </c>
      <c r="O45" s="14">
        <f>INDEX(SPI!$B$1:$I$931,$A45+(3*$B$1+2)*N$43+1,8)</f>
        <v>5.8056999999999997E-2</v>
      </c>
      <c r="P45" s="14">
        <f>INDEX(SPI!$B$1:$I$931,$A45+(3*$B$1+2)*P$43+1,7)</f>
        <v>-3.5790000000000001E-5</v>
      </c>
      <c r="Q45" s="14">
        <f>INDEX(SPI!$B$1:$I$931,$A45+(3*$B$1+2)*P$43+1,8)</f>
        <v>0.15529999999999999</v>
      </c>
      <c r="R45" s="14">
        <f>INDEX(SPI!$B$1:$I$931,$A45+(3*$B$1+2)*R$43+1,7)</f>
        <v>1.6251000000000002E-2</v>
      </c>
      <c r="S45" s="14">
        <f>INDEX(SPI!$B$1:$I$931,$A45+(3*$B$1+2)*R$43+1,8)</f>
        <v>4.1733000000000002E-5</v>
      </c>
      <c r="T45" s="14">
        <f>INDEX(SPI!$B$1:$I$931,$A45+(3*$B$1+2)*T$43+1,7)</f>
        <v>-1.227E-2</v>
      </c>
      <c r="U45" s="14">
        <f>INDEX(SPI!$B$1:$I$931,$A45+(3*$B$1+2)*T$43+1,8)</f>
        <v>1.7602E-3</v>
      </c>
      <c r="V45" s="14">
        <f>INDEX(SPI!$B$1:$I$931,$A45+(3*$B$1+2)*V$43+1,7)</f>
        <v>5.0016999999999998E-4</v>
      </c>
      <c r="W45" s="14">
        <f>INDEX(SPI!$B$1:$I$931,$A45+(3*$B$1+2)*V$43+1,8)</f>
        <v>-2.605E-2</v>
      </c>
      <c r="X45" s="14">
        <f>INDEX(SPI!$B$1:$I$931,$A45+(3*$B$1+2)*X$43+1,7)</f>
        <v>-3.5699999999999998E-3</v>
      </c>
      <c r="Y45" s="14">
        <f>INDEX(SPI!$B$1:$I$931,$A45+(3*$B$1+2)*X$43+1,8)</f>
        <v>-9.5030000000000003E-5</v>
      </c>
      <c r="Z45" s="14">
        <f>INDEX(SPI!$B$1:$I$931,$A45+(3*$B$1+2)*Z$43+1,7)</f>
        <v>3.2076000000000001E-3</v>
      </c>
      <c r="AA45" s="14">
        <f>INDEX(SPI!$B$1:$I$931,$A45+(3*$B$1+2)*Z$43+1,8)</f>
        <v>-3.215E-3</v>
      </c>
      <c r="AB45" s="14">
        <f>INDEX(SPI!$B$1:$I$931,$A45+(3*$B$1+2)*AB$43+1,7)</f>
        <v>-1.9699999999999999E-4</v>
      </c>
      <c r="AC45" s="14">
        <f>INDEX(SPI!$B$1:$I$931,$A45+(3*$B$1+2)*AB$43+1,8)</f>
        <v>3.9963999999999998E-3</v>
      </c>
      <c r="AD45" s="14">
        <f>INDEX(SPI!$B$1:$I$931,$A45+(3*$B$1+2)*AD$43+1,7)</f>
        <v>7.6840000000000003E-4</v>
      </c>
      <c r="AE45" s="14">
        <f>INDEX(SPI!$B$1:$I$931,$A45+(3*$B$1+2)*AD$43+1,8)</f>
        <v>5.0729000000000002E-5</v>
      </c>
      <c r="AF45" s="14">
        <f>INDEX(SPI!$B$1:$I$931,$A45+(3*$B$1+2)*AF$43+1,7)</f>
        <v>-5.2999999999999998E-4</v>
      </c>
      <c r="AG45" s="14">
        <f>INDEX(SPI!$B$1:$I$931,$A45+(3*$B$1+2)*AF$43+1,8)</f>
        <v>4.7382000000000001E-4</v>
      </c>
      <c r="AH45" s="14">
        <f>INDEX(SPI!$B$1:$I$931,$A45+(3*$B$1+2)*AH$43+1,7)</f>
        <v>2.2733000000000001E-7</v>
      </c>
      <c r="AI45" s="14">
        <f>INDEX(SPI!$B$1:$I$931,$A45+(3*$B$1+2)*AH$43+1,8)</f>
        <v>-2.0089999999999999E-5</v>
      </c>
      <c r="AJ45" s="14">
        <f>INDEX(SPI!$B$1:$I$931,$A45+(3*$B$1+2)*AJ$43+1,7)</f>
        <v>2.4472999999999998E-6</v>
      </c>
      <c r="AK45" s="14">
        <f>INDEX(SPI!$B$1:$I$931,$A45+(3*$B$1+2)*AJ$43+1,8)</f>
        <v>3.4866999999999997E-8</v>
      </c>
      <c r="AL45" s="14">
        <f>INDEX(SPI!$B$1:$I$931,$A45+(3*$B$1+2)*AL$43+1,7)</f>
        <v>5.5886999999999997E-7</v>
      </c>
      <c r="AM45" s="14">
        <f>INDEX(SPI!$B$1:$I$931,$A45+(3*$B$1+2)*AL$43+1,8)</f>
        <v>-4.0480000000000002E-7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5">
      <c r="A46" s="13">
        <v>3</v>
      </c>
      <c r="B46" s="13"/>
      <c r="C46" s="13" t="s">
        <v>2</v>
      </c>
      <c r="D46" s="15">
        <f>INDEX(SPI!$B$1:$I$931,$A46+(3*$B$1+2)*D$43+1,7)</f>
        <v>2.1588000000000002E-3</v>
      </c>
      <c r="E46" s="15">
        <f>INDEX(SPI!$B$1:$I$931,$A46+(3*$B$1+2)*D$43+1,8)</f>
        <v>-0.17680000000000001</v>
      </c>
      <c r="F46" s="15">
        <f>INDEX(SPI!$B$1:$I$931,$A46+(3*$B$1+2)*F$43+1,7)</f>
        <v>0.13308</v>
      </c>
      <c r="G46" s="15">
        <f>INDEX(SPI!$B$1:$I$931,$A46+(3*$B$1+2)*F$43+1,8)</f>
        <v>2.4072E-3</v>
      </c>
      <c r="H46" s="15">
        <f>INDEX(SPI!$B$1:$I$931,$A46+(3*$B$1+2)*H$43+1,7)</f>
        <v>-0.1116</v>
      </c>
      <c r="I46" s="15">
        <f>INDEX(SPI!$B$1:$I$931,$A46+(3*$B$1+2)*H$43+1,8)</f>
        <v>0.14188000000000001</v>
      </c>
      <c r="J46" s="15">
        <f>INDEX(SPI!$B$1:$I$931,$A46+(3*$B$1+2)*J$43+1,7)</f>
        <v>-1.1440000000000001E-5</v>
      </c>
      <c r="K46" s="15">
        <f>INDEX(SPI!$B$1:$I$931,$A46+(3*$B$1+2)*J$43+1,8)</f>
        <v>2.7485999999999999E-3</v>
      </c>
      <c r="L46" s="15">
        <f>INDEX(SPI!$B$1:$I$931,$A46+(3*$B$1+2)*L$43+1,7)</f>
        <v>-3.7810000000000001E-3</v>
      </c>
      <c r="M46" s="15">
        <f>INDEX(SPI!$B$1:$I$931,$A46+(3*$B$1+2)*L$43+1,8)</f>
        <v>-2.0740000000000001E-5</v>
      </c>
      <c r="N46" s="15">
        <f>INDEX(SPI!$B$1:$I$931,$A46+(3*$B$1+2)*N$43+1,7)</f>
        <v>2.5741000000000002E-3</v>
      </c>
      <c r="O46" s="15">
        <f>INDEX(SPI!$B$1:$I$931,$A46+(3*$B$1+2)*N$43+1,8)</f>
        <v>-4.3860000000000001E-3</v>
      </c>
      <c r="P46" s="15">
        <f>INDEX(SPI!$B$1:$I$931,$A46+(3*$B$1+2)*P$43+1,7)</f>
        <v>-3.7380000000000003E-7</v>
      </c>
      <c r="Q46" s="15">
        <f>INDEX(SPI!$B$1:$I$931,$A46+(3*$B$1+2)*P$43+1,8)</f>
        <v>1.622E-3</v>
      </c>
      <c r="R46" s="15">
        <f>INDEX(SPI!$B$1:$I$931,$A46+(3*$B$1+2)*R$43+1,7)</f>
        <v>-1.194E-3</v>
      </c>
      <c r="S46" s="15">
        <f>INDEX(SPI!$B$1:$I$931,$A46+(3*$B$1+2)*R$43+1,8)</f>
        <v>-3.067E-6</v>
      </c>
      <c r="T46" s="15">
        <f>INDEX(SPI!$B$1:$I$931,$A46+(3*$B$1+2)*T$43+1,7)</f>
        <v>9.0260000000000004E-4</v>
      </c>
      <c r="U46" s="15">
        <f>INDEX(SPI!$B$1:$I$931,$A46+(3*$B$1+2)*T$43+1,8)</f>
        <v>-1.295E-4</v>
      </c>
      <c r="V46" s="15">
        <f>INDEX(SPI!$B$1:$I$931,$A46+(3*$B$1+2)*V$43+1,7)</f>
        <v>1.0992000000000001E-5</v>
      </c>
      <c r="W46" s="15">
        <f>INDEX(SPI!$B$1:$I$931,$A46+(3*$B$1+2)*V$43+1,8)</f>
        <v>-5.7249999999999998E-4</v>
      </c>
      <c r="X46" s="15">
        <f>INDEX(SPI!$B$1:$I$931,$A46+(3*$B$1+2)*X$43+1,7)</f>
        <v>2.1558999999999999E-4</v>
      </c>
      <c r="Y46" s="15">
        <f>INDEX(SPI!$B$1:$I$931,$A46+(3*$B$1+2)*X$43+1,8)</f>
        <v>5.7389999999999996E-6</v>
      </c>
      <c r="Z46" s="15">
        <f>INDEX(SPI!$B$1:$I$931,$A46+(3*$B$1+2)*Z$43+1,7)</f>
        <v>-2.3269999999999999E-4</v>
      </c>
      <c r="AA46" s="15">
        <f>INDEX(SPI!$B$1:$I$931,$A46+(3*$B$1+2)*Z$43+1,8)</f>
        <v>2.3326999999999999E-4</v>
      </c>
      <c r="AB46" s="15">
        <f>INDEX(SPI!$B$1:$I$931,$A46+(3*$B$1+2)*AB$43+1,7)</f>
        <v>-1.9369999999999998E-6</v>
      </c>
      <c r="AC46" s="15">
        <f>INDEX(SPI!$B$1:$I$931,$A46+(3*$B$1+2)*AB$43+1,8)</f>
        <v>3.9285000000000001E-5</v>
      </c>
      <c r="AD46" s="15">
        <f>INDEX(SPI!$B$1:$I$931,$A46+(3*$B$1+2)*AD$43+1,7)</f>
        <v>-3.854E-5</v>
      </c>
      <c r="AE46" s="15">
        <f>INDEX(SPI!$B$1:$I$931,$A46+(3*$B$1+2)*AD$43+1,8)</f>
        <v>-2.5440000000000001E-6</v>
      </c>
      <c r="AF46" s="15">
        <f>INDEX(SPI!$B$1:$I$931,$A46+(3*$B$1+2)*AF$43+1,7)</f>
        <v>3.7484999999999998E-5</v>
      </c>
      <c r="AG46" s="15">
        <f>INDEX(SPI!$B$1:$I$931,$A46+(3*$B$1+2)*AF$43+1,8)</f>
        <v>-3.3510000000000003E-5</v>
      </c>
      <c r="AH46" s="15">
        <f>INDEX(SPI!$B$1:$I$931,$A46+(3*$B$1+2)*AH$43+1,7)</f>
        <v>-5.957E-9</v>
      </c>
      <c r="AI46" s="15">
        <f>INDEX(SPI!$B$1:$I$931,$A46+(3*$B$1+2)*AH$43+1,8)</f>
        <v>5.2649E-7</v>
      </c>
      <c r="AJ46" s="15">
        <f>INDEX(SPI!$B$1:$I$931,$A46+(3*$B$1+2)*AJ$43+1,7)</f>
        <v>-2.0389999999999999E-7</v>
      </c>
      <c r="AK46" s="15">
        <f>INDEX(SPI!$B$1:$I$931,$A46+(3*$B$1+2)*AJ$43+1,8)</f>
        <v>-2.9050000000000002E-9</v>
      </c>
      <c r="AL46" s="15">
        <f>INDEX(SPI!$B$1:$I$931,$A46+(3*$B$1+2)*AL$43+1,7)</f>
        <v>-3.784E-8</v>
      </c>
      <c r="AM46" s="15">
        <f>INDEX(SPI!$B$1:$I$931,$A46+(3*$B$1+2)*AL$43+1,8)</f>
        <v>2.7411E-8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5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1.8106000000000001E-2</v>
      </c>
      <c r="E47" s="14">
        <f>IF($A47="","",INDEX(SPI!$B$1:$I$931,$A47+(3*$B$1+2)*D$43+1,8))</f>
        <v>-1.4830000000000001</v>
      </c>
      <c r="F47" s="14">
        <f>IF($A47="","",INDEX(SPI!$B$1:$I$931,$A47+(3*$B$1+2)*F$43+1,7))</f>
        <v>15.311999999999999</v>
      </c>
      <c r="G47" s="14">
        <f>IF($A47="","",INDEX(SPI!$B$1:$I$931,$A47+(3*$B$1+2)*F$43+1,8))</f>
        <v>0.27695999999999998</v>
      </c>
      <c r="H47" s="14">
        <f>IF($A47="","",INDEX(SPI!$B$1:$I$931,$A47+(3*$B$1+2)*H$43+1,7))</f>
        <v>-0.79800000000000004</v>
      </c>
      <c r="I47" s="14">
        <f>IF($A47="","",INDEX(SPI!$B$1:$I$931,$A47+(3*$B$1+2)*H$43+1,8))</f>
        <v>1.0148999999999999</v>
      </c>
      <c r="J47" s="14">
        <f>IF($A47="","",INDEX(SPI!$B$1:$I$931,$A47+(3*$B$1+2)*J$43+1,7))</f>
        <v>1.2842999999999999E-4</v>
      </c>
      <c r="K47" s="14">
        <f>IF($A47="","",INDEX(SPI!$B$1:$I$931,$A47+(3*$B$1+2)*J$43+1,8))</f>
        <v>-3.0859999999999999E-2</v>
      </c>
      <c r="L47" s="14">
        <f>IF($A47="","",INDEX(SPI!$B$1:$I$931,$A47+(3*$B$1+2)*L$43+1,7))</f>
        <v>-4.7230000000000001E-2</v>
      </c>
      <c r="M47" s="14">
        <f>IF($A47="","",INDEX(SPI!$B$1:$I$931,$A47+(3*$B$1+2)*L$43+1,8))</f>
        <v>-2.5900000000000001E-4</v>
      </c>
      <c r="N47" s="14">
        <f>IF($A47="","",INDEX(SPI!$B$1:$I$931,$A47+(3*$B$1+2)*N$43+1,7))</f>
        <v>1.4760999999999999E-3</v>
      </c>
      <c r="O47" s="14">
        <f>IF($A47="","",INDEX(SPI!$B$1:$I$931,$A47+(3*$B$1+2)*N$43+1,8))</f>
        <v>-2.5149999999999999E-3</v>
      </c>
      <c r="P47" s="14">
        <f>IF($A47="","",INDEX(SPI!$B$1:$I$931,$A47+(3*$B$1+2)*P$43+1,7))</f>
        <v>-3.9869999999999999E-7</v>
      </c>
      <c r="Q47" s="14">
        <f>IF($A47="","",INDEX(SPI!$B$1:$I$931,$A47+(3*$B$1+2)*P$43+1,8))</f>
        <v>1.73E-3</v>
      </c>
      <c r="R47" s="14">
        <f>IF($A47="","",INDEX(SPI!$B$1:$I$931,$A47+(3*$B$1+2)*R$43+1,7))</f>
        <v>-0.17150000000000001</v>
      </c>
      <c r="S47" s="14">
        <f>IF($A47="","",INDEX(SPI!$B$1:$I$931,$A47+(3*$B$1+2)*R$43+1,8))</f>
        <v>-4.4040000000000003E-4</v>
      </c>
      <c r="T47" s="14">
        <f>IF($A47="","",INDEX(SPI!$B$1:$I$931,$A47+(3*$B$1+2)*T$43+1,7))</f>
        <v>-8.7749999999999998E-3</v>
      </c>
      <c r="U47" s="14">
        <f>IF($A47="","",INDEX(SPI!$B$1:$I$931,$A47+(3*$B$1+2)*T$43+1,8))</f>
        <v>1.2593000000000001E-3</v>
      </c>
      <c r="V47" s="14">
        <f>IF($A47="","",INDEX(SPI!$B$1:$I$931,$A47+(3*$B$1+2)*V$43+1,7))</f>
        <v>-8.3949999999999994E-5</v>
      </c>
      <c r="W47" s="14">
        <f>IF($A47="","",INDEX(SPI!$B$1:$I$931,$A47+(3*$B$1+2)*V$43+1,8))</f>
        <v>4.3727000000000002E-3</v>
      </c>
      <c r="X47" s="14">
        <f>IF($A47="","",INDEX(SPI!$B$1:$I$931,$A47+(3*$B$1+2)*X$43+1,7))</f>
        <v>6.6503999999999994E-2</v>
      </c>
      <c r="Y47" s="14">
        <f>IF($A47="","",INDEX(SPI!$B$1:$I$931,$A47+(3*$B$1+2)*X$43+1,8))</f>
        <v>1.7703E-3</v>
      </c>
      <c r="Z47" s="14">
        <f>IF($A47="","",INDEX(SPI!$B$1:$I$931,$A47+(3*$B$1+2)*Z$43+1,7))</f>
        <v>4.8932000000000003E-3</v>
      </c>
      <c r="AA47" s="14">
        <f>IF($A47="","",INDEX(SPI!$B$1:$I$931,$A47+(3*$B$1+2)*Z$43+1,8))</f>
        <v>-4.9049999999999996E-3</v>
      </c>
      <c r="AB47" s="14">
        <f>IF($A47="","",INDEX(SPI!$B$1:$I$931,$A47+(3*$B$1+2)*AB$43+1,7))</f>
        <v>-1.203E-5</v>
      </c>
      <c r="AC47" s="14">
        <f>IF($A47="","",INDEX(SPI!$B$1:$I$931,$A47+(3*$B$1+2)*AB$43+1,8))</f>
        <v>2.4399999999999999E-4</v>
      </c>
      <c r="AD47" s="14">
        <f>IF($A47="","",INDEX(SPI!$B$1:$I$931,$A47+(3*$B$1+2)*AD$43+1,7))</f>
        <v>-1.2149999999999999E-2</v>
      </c>
      <c r="AE47" s="14">
        <f>IF($A47="","",INDEX(SPI!$B$1:$I$931,$A47+(3*$B$1+2)*AD$43+1,8))</f>
        <v>-8.0239999999999999E-4</v>
      </c>
      <c r="AF47" s="14">
        <f>IF($A47="","",INDEX(SPI!$B$1:$I$931,$A47+(3*$B$1+2)*AF$43+1,7))</f>
        <v>-1.1460000000000001E-3</v>
      </c>
      <c r="AG47" s="14">
        <f>IF($A47="","",INDEX(SPI!$B$1:$I$931,$A47+(3*$B$1+2)*AF$43+1,8))</f>
        <v>1.0245E-3</v>
      </c>
      <c r="AH47" s="14">
        <f>IF($A47="","",INDEX(SPI!$B$1:$I$931,$A47+(3*$B$1+2)*AH$43+1,7))</f>
        <v>2.9493999999999999E-8</v>
      </c>
      <c r="AI47" s="14">
        <f>IF($A47="","",INDEX(SPI!$B$1:$I$931,$A47+(3*$B$1+2)*AH$43+1,8))</f>
        <v>-2.6070000000000002E-6</v>
      </c>
      <c r="AJ47" s="14">
        <f>IF($A47="","",INDEX(SPI!$B$1:$I$931,$A47+(3*$B$1+2)*AJ$43+1,7))</f>
        <v>5.5265999999999997E-6</v>
      </c>
      <c r="AK47" s="14">
        <f>IF($A47="","",INDEX(SPI!$B$1:$I$931,$A47+(3*$B$1+2)*AJ$43+1,8))</f>
        <v>7.8736999999999999E-8</v>
      </c>
      <c r="AL47" s="14">
        <f>IF($A47="","",INDEX(SPI!$B$1:$I$931,$A47+(3*$B$1+2)*AL$43+1,7))</f>
        <v>1.3818000000000001E-7</v>
      </c>
      <c r="AM47" s="14">
        <f>IF($A47="","",INDEX(SPI!$B$1:$I$931,$A47+(3*$B$1+2)*AL$43+1,8))</f>
        <v>-1.001E-7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-0.21690000000000001</v>
      </c>
      <c r="E48" s="14">
        <f>IF($A48="","",INDEX(SPI!$B$1:$I$931,$A48+(3*$B$1+2)*D$43+1,8))</f>
        <v>17.759</v>
      </c>
      <c r="F48" s="14">
        <f>IF($A48="","",INDEX(SPI!$B$1:$I$931,$A48+(3*$B$1+2)*F$43+1,7))</f>
        <v>-1.2330000000000001</v>
      </c>
      <c r="G48" s="14">
        <f>IF($A48="","",INDEX(SPI!$B$1:$I$931,$A48+(3*$B$1+2)*F$43+1,8))</f>
        <v>-2.23E-2</v>
      </c>
      <c r="H48" s="14">
        <f>IF($A48="","",INDEX(SPI!$B$1:$I$931,$A48+(3*$B$1+2)*H$43+1,7))</f>
        <v>1.2326999999999999</v>
      </c>
      <c r="I48" s="14">
        <f>IF($A48="","",INDEX(SPI!$B$1:$I$931,$A48+(3*$B$1+2)*H$43+1,8))</f>
        <v>-1.5680000000000001</v>
      </c>
      <c r="J48" s="14">
        <f>IF($A48="","",INDEX(SPI!$B$1:$I$931,$A48+(3*$B$1+2)*J$43+1,7))</f>
        <v>1.0044000000000001E-5</v>
      </c>
      <c r="K48" s="14">
        <f>IF($A48="","",INDEX(SPI!$B$1:$I$931,$A48+(3*$B$1+2)*J$43+1,8))</f>
        <v>-2.4139999999999999E-3</v>
      </c>
      <c r="L48" s="14">
        <f>IF($A48="","",INDEX(SPI!$B$1:$I$931,$A48+(3*$B$1+2)*L$43+1,7))</f>
        <v>-2.271E-3</v>
      </c>
      <c r="M48" s="14">
        <f>IF($A48="","",INDEX(SPI!$B$1:$I$931,$A48+(3*$B$1+2)*L$43+1,8))</f>
        <v>-1.2449999999999999E-5</v>
      </c>
      <c r="N48" s="14">
        <f>IF($A48="","",INDEX(SPI!$B$1:$I$931,$A48+(3*$B$1+2)*N$43+1,7))</f>
        <v>-1.6689999999999999E-3</v>
      </c>
      <c r="O48" s="14">
        <f>IF($A48="","",INDEX(SPI!$B$1:$I$931,$A48+(3*$B$1+2)*N$43+1,8))</f>
        <v>2.8446999999999999E-3</v>
      </c>
      <c r="P48" s="14">
        <f>IF($A48="","",INDEX(SPI!$B$1:$I$931,$A48+(3*$B$1+2)*P$43+1,7))</f>
        <v>4.7463000000000003E-5</v>
      </c>
      <c r="Q48" s="14">
        <f>IF($A48="","",INDEX(SPI!$B$1:$I$931,$A48+(3*$B$1+2)*P$43+1,8))</f>
        <v>-0.2059</v>
      </c>
      <c r="R48" s="14">
        <f>IF($A48="","",INDEX(SPI!$B$1:$I$931,$A48+(3*$B$1+2)*R$43+1,7))</f>
        <v>-1.4749999999999999E-2</v>
      </c>
      <c r="S48" s="14">
        <f>IF($A48="","",INDEX(SPI!$B$1:$I$931,$A48+(3*$B$1+2)*R$43+1,8))</f>
        <v>-3.7889999999999998E-5</v>
      </c>
      <c r="T48" s="14">
        <f>IF($A48="","",INDEX(SPI!$B$1:$I$931,$A48+(3*$B$1+2)*T$43+1,7))</f>
        <v>1.3265000000000001E-2</v>
      </c>
      <c r="U48" s="14">
        <f>IF($A48="","",INDEX(SPI!$B$1:$I$931,$A48+(3*$B$1+2)*T$43+1,8))</f>
        <v>-1.9040000000000001E-3</v>
      </c>
      <c r="V48" s="14">
        <f>IF($A48="","",INDEX(SPI!$B$1:$I$931,$A48+(3*$B$1+2)*V$43+1,7))</f>
        <v>-1.387E-3</v>
      </c>
      <c r="W48" s="14">
        <f>IF($A48="","",INDEX(SPI!$B$1:$I$931,$A48+(3*$B$1+2)*V$43+1,8))</f>
        <v>7.2251999999999997E-2</v>
      </c>
      <c r="X48" s="14">
        <f>IF($A48="","",INDEX(SPI!$B$1:$I$931,$A48+(3*$B$1+2)*X$43+1,7))</f>
        <v>9.6117000000000008E-3</v>
      </c>
      <c r="Y48" s="14">
        <f>IF($A48="","",INDEX(SPI!$B$1:$I$931,$A48+(3*$B$1+2)*X$43+1,8))</f>
        <v>2.5586000000000001E-4</v>
      </c>
      <c r="Z48" s="14">
        <f>IF($A48="","",INDEX(SPI!$B$1:$I$931,$A48+(3*$B$1+2)*Z$43+1,7))</f>
        <v>-7.1970000000000003E-3</v>
      </c>
      <c r="AA48" s="14">
        <f>IF($A48="","",INDEX(SPI!$B$1:$I$931,$A48+(3*$B$1+2)*Z$43+1,8))</f>
        <v>7.2148000000000004E-3</v>
      </c>
      <c r="AB48" s="14">
        <f>IF($A48="","",INDEX(SPI!$B$1:$I$931,$A48+(3*$B$1+2)*AB$43+1,7))</f>
        <v>7.1239999999999997E-4</v>
      </c>
      <c r="AC48" s="14">
        <f>IF($A48="","",INDEX(SPI!$B$1:$I$931,$A48+(3*$B$1+2)*AB$43+1,8))</f>
        <v>-1.4449999999999999E-2</v>
      </c>
      <c r="AD48" s="14">
        <f>IF($A48="","",INDEX(SPI!$B$1:$I$931,$A48+(3*$B$1+2)*AD$43+1,7))</f>
        <v>-2.843E-3</v>
      </c>
      <c r="AE48" s="14">
        <f>IF($A48="","",INDEX(SPI!$B$1:$I$931,$A48+(3*$B$1+2)*AD$43+1,8))</f>
        <v>-1.8770000000000001E-4</v>
      </c>
      <c r="AF48" s="14">
        <f>IF($A48="","",INDEX(SPI!$B$1:$I$931,$A48+(3*$B$1+2)*AF$43+1,7))</f>
        <v>1.6915000000000001E-3</v>
      </c>
      <c r="AG48" s="14">
        <f>IF($A48="","",INDEX(SPI!$B$1:$I$931,$A48+(3*$B$1+2)*AF$43+1,8))</f>
        <v>-1.5120000000000001E-3</v>
      </c>
      <c r="AH48" s="14">
        <f>IF($A48="","",INDEX(SPI!$B$1:$I$931,$A48+(3*$B$1+2)*AH$43+1,7))</f>
        <v>-2.272E-7</v>
      </c>
      <c r="AI48" s="14">
        <f>IF($A48="","",INDEX(SPI!$B$1:$I$931,$A48+(3*$B$1+2)*AH$43+1,8))</f>
        <v>2.0081E-5</v>
      </c>
      <c r="AJ48" s="14">
        <f>IF($A48="","",INDEX(SPI!$B$1:$I$931,$A48+(3*$B$1+2)*AJ$43+1,7))</f>
        <v>1.0158000000000001E-6</v>
      </c>
      <c r="AK48" s="14">
        <f>IF($A48="","",INDEX(SPI!$B$1:$I$931,$A48+(3*$B$1+2)*AJ$43+1,8))</f>
        <v>1.4472E-8</v>
      </c>
      <c r="AL48" s="14">
        <f>IF($A48="","",INDEX(SPI!$B$1:$I$931,$A48+(3*$B$1+2)*AL$43+1,7))</f>
        <v>-2.2359999999999999E-7</v>
      </c>
      <c r="AM48" s="14">
        <f>IF($A48="","",INDEX(SPI!$B$1:$I$931,$A48+(3*$B$1+2)*AL$43+1,8))</f>
        <v>1.6194000000000001E-7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1.7488E-3</v>
      </c>
      <c r="E49" s="15">
        <f>IF($A49="","",INDEX(SPI!$B$1:$I$931,$A49+(3*$B$1+2)*D$43+1,8))</f>
        <v>-0.14319999999999999</v>
      </c>
      <c r="F49" s="15">
        <f>IF($A49="","",INDEX(SPI!$B$1:$I$931,$A49+(3*$B$1+2)*F$43+1,7))</f>
        <v>0.10859000000000001</v>
      </c>
      <c r="G49" s="15">
        <f>IF($A49="","",INDEX(SPI!$B$1:$I$931,$A49+(3*$B$1+2)*F$43+1,8))</f>
        <v>1.9643E-3</v>
      </c>
      <c r="H49" s="15">
        <f>IF($A49="","",INDEX(SPI!$B$1:$I$931,$A49+(3*$B$1+2)*H$43+1,7))</f>
        <v>-9.4960000000000003E-2</v>
      </c>
      <c r="I49" s="15">
        <f>IF($A49="","",INDEX(SPI!$B$1:$I$931,$A49+(3*$B$1+2)*H$43+1,8))</f>
        <v>0.12078</v>
      </c>
      <c r="J49" s="15">
        <f>IF($A49="","",INDEX(SPI!$B$1:$I$931,$A49+(3*$B$1+2)*J$43+1,7))</f>
        <v>1.4386000000000001E-5</v>
      </c>
      <c r="K49" s="15">
        <f>IF($A49="","",INDEX(SPI!$B$1:$I$931,$A49+(3*$B$1+2)*J$43+1,8))</f>
        <v>-3.457E-3</v>
      </c>
      <c r="L49" s="15">
        <f>IF($A49="","",INDEX(SPI!$B$1:$I$931,$A49+(3*$B$1+2)*L$43+1,7))</f>
        <v>8.7993999999999998E-5</v>
      </c>
      <c r="M49" s="15">
        <f>IF($A49="","",INDEX(SPI!$B$1:$I$931,$A49+(3*$B$1+2)*L$43+1,8))</f>
        <v>4.8256E-7</v>
      </c>
      <c r="N49" s="15">
        <f>IF($A49="","",INDEX(SPI!$B$1:$I$931,$A49+(3*$B$1+2)*N$43+1,7))</f>
        <v>1.8510999999999999E-4</v>
      </c>
      <c r="O49" s="15">
        <f>IF($A49="","",INDEX(SPI!$B$1:$I$931,$A49+(3*$B$1+2)*N$43+1,8))</f>
        <v>-3.1540000000000002E-4</v>
      </c>
      <c r="P49" s="15">
        <f>IF($A49="","",INDEX(SPI!$B$1:$I$931,$A49+(3*$B$1+2)*P$43+1,7))</f>
        <v>-4.1040000000000002E-8</v>
      </c>
      <c r="Q49" s="15">
        <f>IF($A49="","",INDEX(SPI!$B$1:$I$931,$A49+(3*$B$1+2)*P$43+1,8))</f>
        <v>1.7804E-4</v>
      </c>
      <c r="R49" s="15">
        <f>IF($A49="","",INDEX(SPI!$B$1:$I$931,$A49+(3*$B$1+2)*R$43+1,7))</f>
        <v>1.0311999999999999E-3</v>
      </c>
      <c r="S49" s="15">
        <f>IF($A49="","",INDEX(SPI!$B$1:$I$931,$A49+(3*$B$1+2)*R$43+1,8))</f>
        <v>2.6479999999999999E-6</v>
      </c>
      <c r="T49" s="15">
        <f>IF($A49="","",INDEX(SPI!$B$1:$I$931,$A49+(3*$B$1+2)*T$43+1,7))</f>
        <v>-9.322E-4</v>
      </c>
      <c r="U49" s="15">
        <f>IF($A49="","",INDEX(SPI!$B$1:$I$931,$A49+(3*$B$1+2)*T$43+1,8))</f>
        <v>1.3379E-4</v>
      </c>
      <c r="V49" s="15">
        <f>IF($A49="","",INDEX(SPI!$B$1:$I$931,$A49+(3*$B$1+2)*V$43+1,7))</f>
        <v>-1.258E-5</v>
      </c>
      <c r="W49" s="15">
        <f>IF($A49="","",INDEX(SPI!$B$1:$I$931,$A49+(3*$B$1+2)*V$43+1,8))</f>
        <v>6.5523999999999997E-4</v>
      </c>
      <c r="X49" s="15">
        <f>IF($A49="","",INDEX(SPI!$B$1:$I$931,$A49+(3*$B$1+2)*X$43+1,7))</f>
        <v>-5.7580000000000001E-4</v>
      </c>
      <c r="Y49" s="15">
        <f>IF($A49="","",INDEX(SPI!$B$1:$I$931,$A49+(3*$B$1+2)*X$43+1,8))</f>
        <v>-1.5330000000000001E-5</v>
      </c>
      <c r="Z49" s="15">
        <f>IF($A49="","",INDEX(SPI!$B$1:$I$931,$A49+(3*$B$1+2)*Z$43+1,7))</f>
        <v>5.0568E-4</v>
      </c>
      <c r="AA49" s="15">
        <f>IF($A49="","",INDEX(SPI!$B$1:$I$931,$A49+(3*$B$1+2)*Z$43+1,8))</f>
        <v>-5.0690000000000002E-4</v>
      </c>
      <c r="AB49" s="15">
        <f>IF($A49="","",INDEX(SPI!$B$1:$I$931,$A49+(3*$B$1+2)*AB$43+1,7))</f>
        <v>3.2453000000000001E-6</v>
      </c>
      <c r="AC49" s="15">
        <f>IF($A49="","",INDEX(SPI!$B$1:$I$931,$A49+(3*$B$1+2)*AB$43+1,8))</f>
        <v>-6.5829999999999998E-5</v>
      </c>
      <c r="AD49" s="15">
        <f>IF($A49="","",INDEX(SPI!$B$1:$I$931,$A49+(3*$B$1+2)*AD$43+1,7))</f>
        <v>1.4369E-4</v>
      </c>
      <c r="AE49" s="15">
        <f>IF($A49="","",INDEX(SPI!$B$1:$I$931,$A49+(3*$B$1+2)*AD$43+1,8))</f>
        <v>9.4862000000000008E-6</v>
      </c>
      <c r="AF49" s="15">
        <f>IF($A49="","",INDEX(SPI!$B$1:$I$931,$A49+(3*$B$1+2)*AF$43+1,7))</f>
        <v>-1.156E-4</v>
      </c>
      <c r="AG49" s="15">
        <f>IF($A49="","",INDEX(SPI!$B$1:$I$931,$A49+(3*$B$1+2)*AF$43+1,8))</f>
        <v>1.0338E-4</v>
      </c>
      <c r="AH49" s="15">
        <f>IF($A49="","",INDEX(SPI!$B$1:$I$931,$A49+(3*$B$1+2)*AH$43+1,7))</f>
        <v>3.0343000000000002E-9</v>
      </c>
      <c r="AI49" s="15">
        <f>IF($A49="","",INDEX(SPI!$B$1:$I$931,$A49+(3*$B$1+2)*AH$43+1,8))</f>
        <v>-2.6819999999999998E-7</v>
      </c>
      <c r="AJ49" s="15">
        <f>IF($A49="","",INDEX(SPI!$B$1:$I$931,$A49+(3*$B$1+2)*AJ$43+1,7))</f>
        <v>-6.3679999999999998E-8</v>
      </c>
      <c r="AK49" s="15">
        <f>IF($A49="","",INDEX(SPI!$B$1:$I$931,$A49+(3*$B$1+2)*AJ$43+1,8))</f>
        <v>-9.0729999999999996E-10</v>
      </c>
      <c r="AL49" s="15">
        <f>IF($A49="","",INDEX(SPI!$B$1:$I$931,$A49+(3*$B$1+2)*AL$43+1,7))</f>
        <v>1.5075000000000001E-8</v>
      </c>
      <c r="AM49" s="15">
        <f>IF($A49="","",INDEX(SPI!$B$1:$I$931,$A49+(3*$B$1+2)*AL$43+1,8))</f>
        <v>-1.092E-8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5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1.2992999999999999E-2</v>
      </c>
      <c r="E50" s="14">
        <f>IF($A50="","",INDEX(SPI!$B$1:$I$931,$A50+(3*$B$1+2)*D$43+1,8))</f>
        <v>-1.0640000000000001</v>
      </c>
      <c r="F50" s="14">
        <f>IF($A50="","",INDEX(SPI!$B$1:$I$931,$A50+(3*$B$1+2)*F$43+1,7))</f>
        <v>11.631</v>
      </c>
      <c r="G50" s="14">
        <f>IF($A50="","",INDEX(SPI!$B$1:$I$931,$A50+(3*$B$1+2)*F$43+1,8))</f>
        <v>0.21037</v>
      </c>
      <c r="H50" s="14">
        <f>IF($A50="","",INDEX(SPI!$B$1:$I$931,$A50+(3*$B$1+2)*H$43+1,7))</f>
        <v>-0.60370000000000001</v>
      </c>
      <c r="I50" s="14">
        <f>IF($A50="","",INDEX(SPI!$B$1:$I$931,$A50+(3*$B$1+2)*H$43+1,8))</f>
        <v>0.76780999999999999</v>
      </c>
      <c r="J50" s="14">
        <f>IF($A50="","",INDEX(SPI!$B$1:$I$931,$A50+(3*$B$1+2)*J$43+1,7))</f>
        <v>2.8189000000000003E-4</v>
      </c>
      <c r="K50" s="14">
        <f>IF($A50="","",INDEX(SPI!$B$1:$I$931,$A50+(3*$B$1+2)*J$43+1,8))</f>
        <v>-6.7750000000000005E-2</v>
      </c>
      <c r="L50" s="14">
        <f>IF($A50="","",INDEX(SPI!$B$1:$I$931,$A50+(3*$B$1+2)*L$43+1,7))</f>
        <v>0.71991000000000005</v>
      </c>
      <c r="M50" s="14">
        <f>IF($A50="","",INDEX(SPI!$B$1:$I$931,$A50+(3*$B$1+2)*L$43+1,8))</f>
        <v>3.9480000000000001E-3</v>
      </c>
      <c r="N50" s="14">
        <f>IF($A50="","",INDEX(SPI!$B$1:$I$931,$A50+(3*$B$1+2)*N$43+1,7))</f>
        <v>-1.5679999999999999E-2</v>
      </c>
      <c r="O50" s="14">
        <f>IF($A50="","",INDEX(SPI!$B$1:$I$931,$A50+(3*$B$1+2)*N$43+1,8))</f>
        <v>2.6719E-2</v>
      </c>
      <c r="P50" s="14">
        <f>IF($A50="","",INDEX(SPI!$B$1:$I$931,$A50+(3*$B$1+2)*P$43+1,7))</f>
        <v>1.6564999999999999E-6</v>
      </c>
      <c r="Q50" s="14">
        <f>IF($A50="","",INDEX(SPI!$B$1:$I$931,$A50+(3*$B$1+2)*P$43+1,8))</f>
        <v>-7.1869999999999998E-3</v>
      </c>
      <c r="R50" s="14">
        <f>IF($A50="","",INDEX(SPI!$B$1:$I$931,$A50+(3*$B$1+2)*R$43+1,7))</f>
        <v>-0.1138</v>
      </c>
      <c r="S50" s="14">
        <f>IF($A50="","",INDEX(SPI!$B$1:$I$931,$A50+(3*$B$1+2)*R$43+1,8))</f>
        <v>-2.922E-4</v>
      </c>
      <c r="T50" s="14">
        <f>IF($A50="","",INDEX(SPI!$B$1:$I$931,$A50+(3*$B$1+2)*T$43+1,7))</f>
        <v>-5.8079999999999998E-3</v>
      </c>
      <c r="U50" s="14">
        <f>IF($A50="","",INDEX(SPI!$B$1:$I$931,$A50+(3*$B$1+2)*T$43+1,8))</f>
        <v>8.3348999999999999E-4</v>
      </c>
      <c r="V50" s="14">
        <f>IF($A50="","",INDEX(SPI!$B$1:$I$931,$A50+(3*$B$1+2)*V$43+1,7))</f>
        <v>3.0244E-5</v>
      </c>
      <c r="W50" s="14">
        <f>IF($A50="","",INDEX(SPI!$B$1:$I$931,$A50+(3*$B$1+2)*V$43+1,8))</f>
        <v>-1.575E-3</v>
      </c>
      <c r="X50" s="14">
        <f>IF($A50="","",INDEX(SPI!$B$1:$I$931,$A50+(3*$B$1+2)*X$43+1,7))</f>
        <v>-5.7430000000000002E-2</v>
      </c>
      <c r="Y50" s="14">
        <f>IF($A50="","",INDEX(SPI!$B$1:$I$931,$A50+(3*$B$1+2)*X$43+1,8))</f>
        <v>-1.529E-3</v>
      </c>
      <c r="Z50" s="14">
        <f>IF($A50="","",INDEX(SPI!$B$1:$I$931,$A50+(3*$B$1+2)*Z$43+1,7))</f>
        <v>-4.3410000000000002E-3</v>
      </c>
      <c r="AA50" s="14">
        <f>IF($A50="","",INDEX(SPI!$B$1:$I$931,$A50+(3*$B$1+2)*Z$43+1,8))</f>
        <v>4.3518999999999997E-3</v>
      </c>
      <c r="AB50" s="14">
        <f>IF($A50="","",INDEX(SPI!$B$1:$I$931,$A50+(3*$B$1+2)*AB$43+1,7))</f>
        <v>-1.5999999999999999E-5</v>
      </c>
      <c r="AC50" s="14">
        <f>IF($A50="","",INDEX(SPI!$B$1:$I$931,$A50+(3*$B$1+2)*AB$43+1,8))</f>
        <v>3.2456999999999999E-4</v>
      </c>
      <c r="AD50" s="14">
        <f>IF($A50="","",INDEX(SPI!$B$1:$I$931,$A50+(3*$B$1+2)*AD$43+1,7))</f>
        <v>2.3521E-2</v>
      </c>
      <c r="AE50" s="14">
        <f>IF($A50="","",INDEX(SPI!$B$1:$I$931,$A50+(3*$B$1+2)*AD$43+1,8))</f>
        <v>1.5528E-3</v>
      </c>
      <c r="AF50" s="14">
        <f>IF($A50="","",INDEX(SPI!$B$1:$I$931,$A50+(3*$B$1+2)*AF$43+1,7))</f>
        <v>2.2745999999999999E-3</v>
      </c>
      <c r="AG50" s="14">
        <f>IF($A50="","",INDEX(SPI!$B$1:$I$931,$A50+(3*$B$1+2)*AF$43+1,8))</f>
        <v>-2.0330000000000001E-3</v>
      </c>
      <c r="AH50" s="14">
        <f>IF($A50="","",INDEX(SPI!$B$1:$I$931,$A50+(3*$B$1+2)*AH$43+1,7))</f>
        <v>-1.1810000000000001E-7</v>
      </c>
      <c r="AI50" s="14">
        <f>IF($A50="","",INDEX(SPI!$B$1:$I$931,$A50+(3*$B$1+2)*AH$43+1,8))</f>
        <v>1.0436E-5</v>
      </c>
      <c r="AJ50" s="14">
        <f>IF($A50="","",INDEX(SPI!$B$1:$I$931,$A50+(3*$B$1+2)*AJ$43+1,7))</f>
        <v>-3.8389999999999997E-5</v>
      </c>
      <c r="AK50" s="14">
        <f>IF($A50="","",INDEX(SPI!$B$1:$I$931,$A50+(3*$B$1+2)*AJ$43+1,8))</f>
        <v>-5.4690000000000001E-7</v>
      </c>
      <c r="AL50" s="14">
        <f>IF($A50="","",INDEX(SPI!$B$1:$I$931,$A50+(3*$B$1+2)*AL$43+1,7))</f>
        <v>-1.1349999999999999E-6</v>
      </c>
      <c r="AM50" s="14">
        <f>IF($A50="","",INDEX(SPI!$B$1:$I$931,$A50+(3*$B$1+2)*AL$43+1,8))</f>
        <v>8.2210999999999999E-7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-0.1641</v>
      </c>
      <c r="E51" s="14">
        <f>IF($A51="","",INDEX(SPI!$B$1:$I$931,$A51+(3*$B$1+2)*D$43+1,8))</f>
        <v>13.433</v>
      </c>
      <c r="F51" s="14">
        <f>IF($A51="","",INDEX(SPI!$B$1:$I$931,$A51+(3*$B$1+2)*F$43+1,7))</f>
        <v>-0.92769999999999997</v>
      </c>
      <c r="G51" s="14">
        <f>IF($A51="","",INDEX(SPI!$B$1:$I$931,$A51+(3*$B$1+2)*F$43+1,8))</f>
        <v>-1.678E-2</v>
      </c>
      <c r="H51" s="14">
        <f>IF($A51="","",INDEX(SPI!$B$1:$I$931,$A51+(3*$B$1+2)*H$43+1,7))</f>
        <v>0.92518</v>
      </c>
      <c r="I51" s="14">
        <f>IF($A51="","",INDEX(SPI!$B$1:$I$931,$A51+(3*$B$1+2)*H$43+1,8))</f>
        <v>-1.177</v>
      </c>
      <c r="J51" s="14">
        <f>IF($A51="","",INDEX(SPI!$B$1:$I$931,$A51+(3*$B$1+2)*J$43+1,7))</f>
        <v>-3.8739999999999998E-3</v>
      </c>
      <c r="K51" s="14">
        <f>IF($A51="","",INDEX(SPI!$B$1:$I$931,$A51+(3*$B$1+2)*J$43+1,8))</f>
        <v>0.93100000000000005</v>
      </c>
      <c r="L51" s="14">
        <f>IF($A51="","",INDEX(SPI!$B$1:$I$931,$A51+(3*$B$1+2)*L$43+1,7))</f>
        <v>-2.699E-2</v>
      </c>
      <c r="M51" s="14">
        <f>IF($A51="","",INDEX(SPI!$B$1:$I$931,$A51+(3*$B$1+2)*L$43+1,8))</f>
        <v>-1.4799999999999999E-4</v>
      </c>
      <c r="N51" s="14">
        <f>IF($A51="","",INDEX(SPI!$B$1:$I$931,$A51+(3*$B$1+2)*N$43+1,7))</f>
        <v>2.4059000000000001E-2</v>
      </c>
      <c r="O51" s="14">
        <f>IF($A51="","",INDEX(SPI!$B$1:$I$931,$A51+(3*$B$1+2)*N$43+1,8))</f>
        <v>-4.1000000000000002E-2</v>
      </c>
      <c r="P51" s="14">
        <f>IF($A51="","",INDEX(SPI!$B$1:$I$931,$A51+(3*$B$1+2)*P$43+1,7))</f>
        <v>2.9708000000000001E-5</v>
      </c>
      <c r="Q51" s="14">
        <f>IF($A51="","",INDEX(SPI!$B$1:$I$931,$A51+(3*$B$1+2)*P$43+1,8))</f>
        <v>-0.12889999999999999</v>
      </c>
      <c r="R51" s="14">
        <f>IF($A51="","",INDEX(SPI!$B$1:$I$931,$A51+(3*$B$1+2)*R$43+1,7))</f>
        <v>-1.2540000000000001E-2</v>
      </c>
      <c r="S51" s="14">
        <f>IF($A51="","",INDEX(SPI!$B$1:$I$931,$A51+(3*$B$1+2)*R$43+1,8))</f>
        <v>-3.2209999999999998E-5</v>
      </c>
      <c r="T51" s="14">
        <f>IF($A51="","",INDEX(SPI!$B$1:$I$931,$A51+(3*$B$1+2)*T$43+1,7))</f>
        <v>8.3224000000000006E-3</v>
      </c>
      <c r="U51" s="14">
        <f>IF($A51="","",INDEX(SPI!$B$1:$I$931,$A51+(3*$B$1+2)*T$43+1,8))</f>
        <v>-1.194E-3</v>
      </c>
      <c r="V51" s="14">
        <f>IF($A51="","",INDEX(SPI!$B$1:$I$931,$A51+(3*$B$1+2)*V$43+1,7))</f>
        <v>1.2287000000000001E-3</v>
      </c>
      <c r="W51" s="14">
        <f>IF($A51="","",INDEX(SPI!$B$1:$I$931,$A51+(3*$B$1+2)*V$43+1,8))</f>
        <v>-6.4000000000000001E-2</v>
      </c>
      <c r="X51" s="14">
        <f>IF($A51="","",INDEX(SPI!$B$1:$I$931,$A51+(3*$B$1+2)*X$43+1,7))</f>
        <v>-9.2020000000000001E-3</v>
      </c>
      <c r="Y51" s="14">
        <f>IF($A51="","",INDEX(SPI!$B$1:$I$931,$A51+(3*$B$1+2)*X$43+1,8))</f>
        <v>-2.4499999999999999E-4</v>
      </c>
      <c r="Z51" s="14">
        <f>IF($A51="","",INDEX(SPI!$B$1:$I$931,$A51+(3*$B$1+2)*Z$43+1,7))</f>
        <v>6.4009000000000002E-3</v>
      </c>
      <c r="AA51" s="14">
        <f>IF($A51="","",INDEX(SPI!$B$1:$I$931,$A51+(3*$B$1+2)*Z$43+1,8))</f>
        <v>-6.4159999999999998E-3</v>
      </c>
      <c r="AB51" s="14">
        <f>IF($A51="","",INDEX(SPI!$B$1:$I$931,$A51+(3*$B$1+2)*AB$43+1,7))</f>
        <v>-1.3079999999999999E-3</v>
      </c>
      <c r="AC51" s="14">
        <f>IF($A51="","",INDEX(SPI!$B$1:$I$931,$A51+(3*$B$1+2)*AB$43+1,8))</f>
        <v>2.6532E-2</v>
      </c>
      <c r="AD51" s="14">
        <f>IF($A51="","",INDEX(SPI!$B$1:$I$931,$A51+(3*$B$1+2)*AD$43+1,7))</f>
        <v>5.3714000000000001E-3</v>
      </c>
      <c r="AE51" s="14">
        <f>IF($A51="","",INDEX(SPI!$B$1:$I$931,$A51+(3*$B$1+2)*AD$43+1,8))</f>
        <v>3.5461999999999999E-4</v>
      </c>
      <c r="AF51" s="14">
        <f>IF($A51="","",INDEX(SPI!$B$1:$I$931,$A51+(3*$B$1+2)*AF$43+1,7))</f>
        <v>-3.3430000000000001E-3</v>
      </c>
      <c r="AG51" s="14">
        <f>IF($A51="","",INDEX(SPI!$B$1:$I$931,$A51+(3*$B$1+2)*AF$43+1,8))</f>
        <v>2.9884999999999998E-3</v>
      </c>
      <c r="AH51" s="14">
        <f>IF($A51="","",INDEX(SPI!$B$1:$I$931,$A51+(3*$B$1+2)*AH$43+1,7))</f>
        <v>1.2132000000000001E-6</v>
      </c>
      <c r="AI51" s="14">
        <f>IF($A51="","",INDEX(SPI!$B$1:$I$931,$A51+(3*$B$1+2)*AH$43+1,8))</f>
        <v>-1.072E-4</v>
      </c>
      <c r="AJ51" s="14">
        <f>IF($A51="","",INDEX(SPI!$B$1:$I$931,$A51+(3*$B$1+2)*AJ$43+1,7))</f>
        <v>3.2582E-6</v>
      </c>
      <c r="AK51" s="14">
        <f>IF($A51="","",INDEX(SPI!$B$1:$I$931,$A51+(3*$B$1+2)*AJ$43+1,8))</f>
        <v>4.6419E-8</v>
      </c>
      <c r="AL51" s="14">
        <f>IF($A51="","",INDEX(SPI!$B$1:$I$931,$A51+(3*$B$1+2)*AL$43+1,7))</f>
        <v>1.6277999999999999E-6</v>
      </c>
      <c r="AM51" s="14">
        <f>IF($A51="","",INDEX(SPI!$B$1:$I$931,$A51+(3*$B$1+2)*AL$43+1,8))</f>
        <v>-1.1790000000000001E-6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1.2440999999999999E-3</v>
      </c>
      <c r="E52" s="15">
        <f>IF($A52="","",INDEX(SPI!$B$1:$I$931,$A52+(3*$B$1+2)*D$43+1,8))</f>
        <v>-0.1019</v>
      </c>
      <c r="F52" s="15">
        <f>IF($A52="","",INDEX(SPI!$B$1:$I$931,$A52+(3*$B$1+2)*F$43+1,7))</f>
        <v>8.2376000000000005E-2</v>
      </c>
      <c r="G52" s="15">
        <f>IF($A52="","",INDEX(SPI!$B$1:$I$931,$A52+(3*$B$1+2)*F$43+1,8))</f>
        <v>1.49E-3</v>
      </c>
      <c r="H52" s="15">
        <f>IF($A52="","",INDEX(SPI!$B$1:$I$931,$A52+(3*$B$1+2)*H$43+1,7))</f>
        <v>-7.1830000000000005E-2</v>
      </c>
      <c r="I52" s="15">
        <f>IF($A52="","",INDEX(SPI!$B$1:$I$931,$A52+(3*$B$1+2)*H$43+1,8))</f>
        <v>9.1358999999999996E-2</v>
      </c>
      <c r="J52" s="15">
        <f>IF($A52="","",INDEX(SPI!$B$1:$I$931,$A52+(3*$B$1+2)*J$43+1,7))</f>
        <v>2.9556999999999998E-5</v>
      </c>
      <c r="K52" s="15">
        <f>IF($A52="","",INDEX(SPI!$B$1:$I$931,$A52+(3*$B$1+2)*J$43+1,8))</f>
        <v>-7.1029999999999999E-3</v>
      </c>
      <c r="L52" s="15">
        <f>IF($A52="","",INDEX(SPI!$B$1:$I$931,$A52+(3*$B$1+2)*L$43+1,7))</f>
        <v>2.2276000000000002E-3</v>
      </c>
      <c r="M52" s="15">
        <f>IF($A52="","",INDEX(SPI!$B$1:$I$931,$A52+(3*$B$1+2)*L$43+1,8))</f>
        <v>1.2216E-5</v>
      </c>
      <c r="N52" s="15">
        <f>IF($A52="","",INDEX(SPI!$B$1:$I$931,$A52+(3*$B$1+2)*N$43+1,7))</f>
        <v>-1.7669999999999999E-3</v>
      </c>
      <c r="O52" s="15">
        <f>IF($A52="","",INDEX(SPI!$B$1:$I$931,$A52+(3*$B$1+2)*N$43+1,8))</f>
        <v>3.0103999999999999E-3</v>
      </c>
      <c r="P52" s="15">
        <f>IF($A52="","",INDEX(SPI!$B$1:$I$931,$A52+(3*$B$1+2)*P$43+1,7))</f>
        <v>1.896E-7</v>
      </c>
      <c r="Q52" s="15">
        <f>IF($A52="","",INDEX(SPI!$B$1:$I$931,$A52+(3*$B$1+2)*P$43+1,8))</f>
        <v>-8.2260000000000005E-4</v>
      </c>
      <c r="R52" s="15">
        <f>IF($A52="","",INDEX(SPI!$B$1:$I$931,$A52+(3*$B$1+2)*R$43+1,7))</f>
        <v>9.1155000000000001E-4</v>
      </c>
      <c r="S52" s="15">
        <f>IF($A52="","",INDEX(SPI!$B$1:$I$931,$A52+(3*$B$1+2)*R$43+1,8))</f>
        <v>2.3408000000000001E-6</v>
      </c>
      <c r="T52" s="15">
        <f>IF($A52="","",INDEX(SPI!$B$1:$I$931,$A52+(3*$B$1+2)*T$43+1,7))</f>
        <v>-6.1810000000000001E-4</v>
      </c>
      <c r="U52" s="15">
        <f>IF($A52="","",INDEX(SPI!$B$1:$I$931,$A52+(3*$B$1+2)*T$43+1,8))</f>
        <v>8.8708999999999994E-5</v>
      </c>
      <c r="V52" s="15">
        <f>IF($A52="","",INDEX(SPI!$B$1:$I$931,$A52+(3*$B$1+2)*V$43+1,7))</f>
        <v>6.3381000000000004E-6</v>
      </c>
      <c r="W52" s="15">
        <f>IF($A52="","",INDEX(SPI!$B$1:$I$931,$A52+(3*$B$1+2)*V$43+1,8))</f>
        <v>-3.301E-4</v>
      </c>
      <c r="X52" s="15">
        <f>IF($A52="","",INDEX(SPI!$B$1:$I$931,$A52+(3*$B$1+2)*X$43+1,7))</f>
        <v>5.6169E-4</v>
      </c>
      <c r="Y52" s="15">
        <f>IF($A52="","",INDEX(SPI!$B$1:$I$931,$A52+(3*$B$1+2)*X$43+1,8))</f>
        <v>1.4952E-5</v>
      </c>
      <c r="Z52" s="15">
        <f>IF($A52="","",INDEX(SPI!$B$1:$I$931,$A52+(3*$B$1+2)*Z$43+1,7))</f>
        <v>-4.5080000000000001E-4</v>
      </c>
      <c r="AA52" s="15">
        <f>IF($A52="","",INDEX(SPI!$B$1:$I$931,$A52+(3*$B$1+2)*Z$43+1,8))</f>
        <v>4.5186E-4</v>
      </c>
      <c r="AB52" s="15">
        <f>IF($A52="","",INDEX(SPI!$B$1:$I$931,$A52+(3*$B$1+2)*AB$43+1,7))</f>
        <v>-1.026E-5</v>
      </c>
      <c r="AC52" s="15">
        <f>IF($A52="","",INDEX(SPI!$B$1:$I$931,$A52+(3*$B$1+2)*AB$43+1,8))</f>
        <v>2.0812000000000001E-4</v>
      </c>
      <c r="AD52" s="15">
        <f>IF($A52="","",INDEX(SPI!$B$1:$I$931,$A52+(3*$B$1+2)*AD$43+1,7))</f>
        <v>-2.6949999999999999E-4</v>
      </c>
      <c r="AE52" s="15">
        <f>IF($A52="","",INDEX(SPI!$B$1:$I$931,$A52+(3*$B$1+2)*AD$43+1,8))</f>
        <v>-1.7790000000000001E-5</v>
      </c>
      <c r="AF52" s="15">
        <f>IF($A52="","",INDEX(SPI!$B$1:$I$931,$A52+(3*$B$1+2)*AF$43+1,7))</f>
        <v>2.2887E-4</v>
      </c>
      <c r="AG52" s="15">
        <f>IF($A52="","",INDEX(SPI!$B$1:$I$931,$A52+(3*$B$1+2)*AF$43+1,8))</f>
        <v>-2.0460000000000001E-4</v>
      </c>
      <c r="AH52" s="15">
        <f>IF($A52="","",INDEX(SPI!$B$1:$I$931,$A52+(3*$B$1+2)*AH$43+1,7))</f>
        <v>-1.287E-8</v>
      </c>
      <c r="AI52" s="15">
        <f>IF($A52="","",INDEX(SPI!$B$1:$I$931,$A52+(3*$B$1+2)*AH$43+1,8))</f>
        <v>1.1376999999999999E-6</v>
      </c>
      <c r="AJ52" s="15">
        <f>IF($A52="","",INDEX(SPI!$B$1:$I$931,$A52+(3*$B$1+2)*AJ$43+1,7))</f>
        <v>-3.0069999999999999E-7</v>
      </c>
      <c r="AK52" s="15">
        <f>IF($A52="","",INDEX(SPI!$B$1:$I$931,$A52+(3*$B$1+2)*AJ$43+1,8))</f>
        <v>-4.2839999999999997E-9</v>
      </c>
      <c r="AL52" s="15">
        <f>IF($A52="","",INDEX(SPI!$B$1:$I$931,$A52+(3*$B$1+2)*AL$43+1,7))</f>
        <v>-1.1019999999999999E-7</v>
      </c>
      <c r="AM52" s="15">
        <f>IF($A52="","",INDEX(SPI!$B$1:$I$931,$A52+(3*$B$1+2)*AL$43+1,8))</f>
        <v>7.9850000000000004E-8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5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7.4416999999999999E-3</v>
      </c>
      <c r="E53" s="14">
        <f>IF($A53="","",INDEX(SPI!$B$1:$I$931,$A53+(3*$B$1+2)*D$43+1,8))</f>
        <v>-0.60940000000000005</v>
      </c>
      <c r="F53" s="14">
        <f>IF($A53="","",INDEX(SPI!$B$1:$I$931,$A53+(3*$B$1+2)*F$43+1,7))</f>
        <v>7.1973000000000003</v>
      </c>
      <c r="G53" s="14">
        <f>IF($A53="","",INDEX(SPI!$B$1:$I$931,$A53+(3*$B$1+2)*F$43+1,8))</f>
        <v>0.13017999999999999</v>
      </c>
      <c r="H53" s="14">
        <f>IF($A53="","",INDEX(SPI!$B$1:$I$931,$A53+(3*$B$1+2)*H$43+1,7))</f>
        <v>-0.37040000000000001</v>
      </c>
      <c r="I53" s="14">
        <f>IF($A53="","",INDEX(SPI!$B$1:$I$931,$A53+(3*$B$1+2)*H$43+1,8))</f>
        <v>0.47104000000000001</v>
      </c>
      <c r="J53" s="14">
        <f>IF($A53="","",INDEX(SPI!$B$1:$I$931,$A53+(3*$B$1+2)*J$43+1,7))</f>
        <v>2.4652000000000002E-4</v>
      </c>
      <c r="K53" s="14">
        <f>IF($A53="","",INDEX(SPI!$B$1:$I$931,$A53+(3*$B$1+2)*J$43+1,8))</f>
        <v>-5.9240000000000001E-2</v>
      </c>
      <c r="L53" s="14">
        <f>IF($A53="","",INDEX(SPI!$B$1:$I$931,$A53+(3*$B$1+2)*L$43+1,7))</f>
        <v>0.87860000000000005</v>
      </c>
      <c r="M53" s="14">
        <f>IF($A53="","",INDEX(SPI!$B$1:$I$931,$A53+(3*$B$1+2)*L$43+1,8))</f>
        <v>4.8183000000000002E-3</v>
      </c>
      <c r="N53" s="14">
        <f>IF($A53="","",INDEX(SPI!$B$1:$I$931,$A53+(3*$B$1+2)*N$43+1,7))</f>
        <v>-1.873E-2</v>
      </c>
      <c r="O53" s="14">
        <f>IF($A53="","",INDEX(SPI!$B$1:$I$931,$A53+(3*$B$1+2)*N$43+1,8))</f>
        <v>3.1920999999999998E-2</v>
      </c>
      <c r="P53" s="14">
        <f>IF($A53="","",INDEX(SPI!$B$1:$I$931,$A53+(3*$B$1+2)*P$43+1,7))</f>
        <v>1.1373999999999999E-6</v>
      </c>
      <c r="Q53" s="14">
        <f>IF($A53="","",INDEX(SPI!$B$1:$I$931,$A53+(3*$B$1+2)*P$43+1,8))</f>
        <v>-4.9350000000000002E-3</v>
      </c>
      <c r="R53" s="14">
        <f>IF($A53="","",INDEX(SPI!$B$1:$I$931,$A53+(3*$B$1+2)*R$43+1,7))</f>
        <v>0.14696000000000001</v>
      </c>
      <c r="S53" s="14">
        <f>IF($A53="","",INDEX(SPI!$B$1:$I$931,$A53+(3*$B$1+2)*R$43+1,8))</f>
        <v>3.7736999999999997E-4</v>
      </c>
      <c r="T53" s="14">
        <f>IF($A53="","",INDEX(SPI!$B$1:$I$931,$A53+(3*$B$1+2)*T$43+1,7))</f>
        <v>7.8329999999999997E-3</v>
      </c>
      <c r="U53" s="14">
        <f>IF($A53="","",INDEX(SPI!$B$1:$I$931,$A53+(3*$B$1+2)*T$43+1,8))</f>
        <v>-1.124E-3</v>
      </c>
      <c r="V53" s="14">
        <f>IF($A53="","",INDEX(SPI!$B$1:$I$931,$A53+(3*$B$1+2)*V$43+1,7))</f>
        <v>3.9236000000000002E-5</v>
      </c>
      <c r="W53" s="14">
        <f>IF($A53="","",INDEX(SPI!$B$1:$I$931,$A53+(3*$B$1+2)*V$43+1,8))</f>
        <v>-2.0439999999999998E-3</v>
      </c>
      <c r="X53" s="14">
        <f>IF($A53="","",INDEX(SPI!$B$1:$I$931,$A53+(3*$B$1+2)*X$43+1,7))</f>
        <v>-8.4960000000000001E-3</v>
      </c>
      <c r="Y53" s="14">
        <f>IF($A53="","",INDEX(SPI!$B$1:$I$931,$A53+(3*$B$1+2)*X$43+1,8))</f>
        <v>-2.2609999999999999E-4</v>
      </c>
      <c r="Z53" s="14">
        <f>IF($A53="","",INDEX(SPI!$B$1:$I$931,$A53+(3*$B$1+2)*Z$43+1,7))</f>
        <v>-4.1219999999999999E-4</v>
      </c>
      <c r="AA53" s="14">
        <f>IF($A53="","",INDEX(SPI!$B$1:$I$931,$A53+(3*$B$1+2)*Z$43+1,8))</f>
        <v>4.1322E-4</v>
      </c>
      <c r="AB53" s="14">
        <f>IF($A53="","",INDEX(SPI!$B$1:$I$931,$A53+(3*$B$1+2)*AB$43+1,7))</f>
        <v>8.5709000000000002E-5</v>
      </c>
      <c r="AC53" s="14">
        <f>IF($A53="","",INDEX(SPI!$B$1:$I$931,$A53+(3*$B$1+2)*AB$43+1,8))</f>
        <v>-1.7390000000000001E-3</v>
      </c>
      <c r="AD53" s="14">
        <f>IF($A53="","",INDEX(SPI!$B$1:$I$931,$A53+(3*$B$1+2)*AD$43+1,7))</f>
        <v>-3.3939999999999998E-2</v>
      </c>
      <c r="AE53" s="14">
        <f>IF($A53="","",INDEX(SPI!$B$1:$I$931,$A53+(3*$B$1+2)*AD$43+1,8))</f>
        <v>-2.2399999999999998E-3</v>
      </c>
      <c r="AF53" s="14">
        <f>IF($A53="","",INDEX(SPI!$B$1:$I$931,$A53+(3*$B$1+2)*AF$43+1,7))</f>
        <v>-3.369E-3</v>
      </c>
      <c r="AG53" s="14">
        <f>IF($A53="","",INDEX(SPI!$B$1:$I$931,$A53+(3*$B$1+2)*AF$43+1,8))</f>
        <v>3.0117E-3</v>
      </c>
      <c r="AH53" s="14">
        <f>IF($A53="","",INDEX(SPI!$B$1:$I$931,$A53+(3*$B$1+2)*AH$43+1,7))</f>
        <v>2.4927000000000001E-7</v>
      </c>
      <c r="AI53" s="14">
        <f>IF($A53="","",INDEX(SPI!$B$1:$I$931,$A53+(3*$B$1+2)*AH$43+1,8))</f>
        <v>-2.2030000000000001E-5</v>
      </c>
      <c r="AJ53" s="14">
        <f>IF($A53="","",INDEX(SPI!$B$1:$I$931,$A53+(3*$B$1+2)*AJ$43+1,7))</f>
        <v>2.0539000000000001E-4</v>
      </c>
      <c r="AK53" s="14">
        <f>IF($A53="","",INDEX(SPI!$B$1:$I$931,$A53+(3*$B$1+2)*AJ$43+1,8))</f>
        <v>2.9262E-6</v>
      </c>
      <c r="AL53" s="14">
        <f>IF($A53="","",INDEX(SPI!$B$1:$I$931,$A53+(3*$B$1+2)*AL$43+1,7))</f>
        <v>6.2236E-6</v>
      </c>
      <c r="AM53" s="14">
        <f>IF($A53="","",INDEX(SPI!$B$1:$I$931,$A53+(3*$B$1+2)*AL$43+1,8))</f>
        <v>-4.5079999999999999E-6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-0.10150000000000001</v>
      </c>
      <c r="E54" s="14">
        <f>IF($A54="","",INDEX(SPI!$B$1:$I$931,$A54+(3*$B$1+2)*D$43+1,8))</f>
        <v>8.3082999999999991</v>
      </c>
      <c r="F54" s="14">
        <f>IF($A54="","",INDEX(SPI!$B$1:$I$931,$A54+(3*$B$1+2)*F$43+1,7))</f>
        <v>-0.57469999999999999</v>
      </c>
      <c r="G54" s="14">
        <f>IF($A54="","",INDEX(SPI!$B$1:$I$931,$A54+(3*$B$1+2)*F$43+1,8))</f>
        <v>-1.04E-2</v>
      </c>
      <c r="H54" s="14">
        <f>IF($A54="","",INDEX(SPI!$B$1:$I$931,$A54+(3*$B$1+2)*H$43+1,7))</f>
        <v>0.56111</v>
      </c>
      <c r="I54" s="14">
        <f>IF($A54="","",INDEX(SPI!$B$1:$I$931,$A54+(3*$B$1+2)*H$43+1,8))</f>
        <v>-0.71360000000000001</v>
      </c>
      <c r="J54" s="14">
        <f>IF($A54="","",INDEX(SPI!$B$1:$I$931,$A54+(3*$B$1+2)*J$43+1,7))</f>
        <v>-4.5799999999999999E-3</v>
      </c>
      <c r="K54" s="14">
        <f>IF($A54="","",INDEX(SPI!$B$1:$I$931,$A54+(3*$B$1+2)*J$43+1,8))</f>
        <v>1.1007</v>
      </c>
      <c r="L54" s="14">
        <f>IF($A54="","",INDEX(SPI!$B$1:$I$931,$A54+(3*$B$1+2)*L$43+1,7))</f>
        <v>-1.925E-2</v>
      </c>
      <c r="M54" s="14">
        <f>IF($A54="","",INDEX(SPI!$B$1:$I$931,$A54+(3*$B$1+2)*L$43+1,8))</f>
        <v>-1.055E-4</v>
      </c>
      <c r="N54" s="14">
        <f>IF($A54="","",INDEX(SPI!$B$1:$I$931,$A54+(3*$B$1+2)*N$43+1,7))</f>
        <v>2.852E-2</v>
      </c>
      <c r="O54" s="14">
        <f>IF($A54="","",INDEX(SPI!$B$1:$I$931,$A54+(3*$B$1+2)*N$43+1,8))</f>
        <v>-4.8599999999999997E-2</v>
      </c>
      <c r="P54" s="14">
        <f>IF($A54="","",INDEX(SPI!$B$1:$I$931,$A54+(3*$B$1+2)*P$43+1,7))</f>
        <v>-4.142E-5</v>
      </c>
      <c r="Q54" s="14">
        <f>IF($A54="","",INDEX(SPI!$B$1:$I$931,$A54+(3*$B$1+2)*P$43+1,8))</f>
        <v>0.17971999999999999</v>
      </c>
      <c r="R54" s="14">
        <f>IF($A54="","",INDEX(SPI!$B$1:$I$931,$A54+(3*$B$1+2)*R$43+1,7))</f>
        <v>8.5205000000000003E-3</v>
      </c>
      <c r="S54" s="14">
        <f>IF($A54="","",INDEX(SPI!$B$1:$I$931,$A54+(3*$B$1+2)*R$43+1,8))</f>
        <v>2.1880000000000001E-5</v>
      </c>
      <c r="T54" s="14">
        <f>IF($A54="","",INDEX(SPI!$B$1:$I$931,$A54+(3*$B$1+2)*T$43+1,7))</f>
        <v>-1.1610000000000001E-2</v>
      </c>
      <c r="U54" s="14">
        <f>IF($A54="","",INDEX(SPI!$B$1:$I$931,$A54+(3*$B$1+2)*T$43+1,8))</f>
        <v>1.6655000000000001E-3</v>
      </c>
      <c r="V54" s="14">
        <f>IF($A54="","",INDEX(SPI!$B$1:$I$931,$A54+(3*$B$1+2)*V$43+1,7))</f>
        <v>1.863E-4</v>
      </c>
      <c r="W54" s="14">
        <f>IF($A54="","",INDEX(SPI!$B$1:$I$931,$A54+(3*$B$1+2)*V$43+1,8))</f>
        <v>-9.7040000000000008E-3</v>
      </c>
      <c r="X54" s="14">
        <f>IF($A54="","",INDEX(SPI!$B$1:$I$931,$A54+(3*$B$1+2)*X$43+1,7))</f>
        <v>-1.225E-3</v>
      </c>
      <c r="Y54" s="14">
        <f>IF($A54="","",INDEX(SPI!$B$1:$I$931,$A54+(3*$B$1+2)*X$43+1,8))</f>
        <v>-3.26E-5</v>
      </c>
      <c r="Z54" s="14">
        <f>IF($A54="","",INDEX(SPI!$B$1:$I$931,$A54+(3*$B$1+2)*Z$43+1,7))</f>
        <v>6.5271000000000003E-4</v>
      </c>
      <c r="AA54" s="14">
        <f>IF($A54="","",INDEX(SPI!$B$1:$I$931,$A54+(3*$B$1+2)*Z$43+1,8))</f>
        <v>-6.5430000000000002E-4</v>
      </c>
      <c r="AB54" s="14">
        <f>IF($A54="","",INDEX(SPI!$B$1:$I$931,$A54+(3*$B$1+2)*AB$43+1,7))</f>
        <v>1.7495E-3</v>
      </c>
      <c r="AC54" s="14">
        <f>IF($A54="","",INDEX(SPI!$B$1:$I$931,$A54+(3*$B$1+2)*AB$43+1,8))</f>
        <v>-3.5490000000000001E-2</v>
      </c>
      <c r="AD54" s="14">
        <f>IF($A54="","",INDEX(SPI!$B$1:$I$931,$A54+(3*$B$1+2)*AD$43+1,7))</f>
        <v>-8.1150000000000007E-3</v>
      </c>
      <c r="AE54" s="14">
        <f>IF($A54="","",INDEX(SPI!$B$1:$I$931,$A54+(3*$B$1+2)*AD$43+1,8))</f>
        <v>-5.3580000000000001E-4</v>
      </c>
      <c r="AF54" s="14">
        <f>IF($A54="","",INDEX(SPI!$B$1:$I$931,$A54+(3*$B$1+2)*AF$43+1,7))</f>
        <v>4.9459999999999999E-3</v>
      </c>
      <c r="AG54" s="14">
        <f>IF($A54="","",INDEX(SPI!$B$1:$I$931,$A54+(3*$B$1+2)*AF$43+1,8))</f>
        <v>-4.4219999999999997E-3</v>
      </c>
      <c r="AH54" s="14">
        <f>IF($A54="","",INDEX(SPI!$B$1:$I$931,$A54+(3*$B$1+2)*AH$43+1,7))</f>
        <v>-5.6069999999999998E-6</v>
      </c>
      <c r="AI54" s="14">
        <f>IF($A54="","",INDEX(SPI!$B$1:$I$931,$A54+(3*$B$1+2)*AH$43+1,8))</f>
        <v>4.9558999999999996E-4</v>
      </c>
      <c r="AJ54" s="14">
        <f>IF($A54="","",INDEX(SPI!$B$1:$I$931,$A54+(3*$B$1+2)*AJ$43+1,7))</f>
        <v>-1.226E-6</v>
      </c>
      <c r="AK54" s="14">
        <f>IF($A54="","",INDEX(SPI!$B$1:$I$931,$A54+(3*$B$1+2)*AJ$43+1,8))</f>
        <v>-1.747E-8</v>
      </c>
      <c r="AL54" s="14">
        <f>IF($A54="","",INDEX(SPI!$B$1:$I$931,$A54+(3*$B$1+2)*AL$43+1,7))</f>
        <v>-8.9369999999999993E-6</v>
      </c>
      <c r="AM54" s="14">
        <f>IF($A54="","",INDEX(SPI!$B$1:$I$931,$A54+(3*$B$1+2)*AL$43+1,8))</f>
        <v>6.4733000000000003E-6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7.0142000000000002E-4</v>
      </c>
      <c r="E55" s="15">
        <f>IF($A55="","",INDEX(SPI!$B$1:$I$931,$A55+(3*$B$1+2)*D$43+1,8))</f>
        <v>-5.7439999999999998E-2</v>
      </c>
      <c r="F55" s="15">
        <f>IF($A55="","",INDEX(SPI!$B$1:$I$931,$A55+(3*$B$1+2)*F$43+1,7))</f>
        <v>5.1485000000000003E-2</v>
      </c>
      <c r="G55" s="15">
        <f>IF($A55="","",INDEX(SPI!$B$1:$I$931,$A55+(3*$B$1+2)*F$43+1,8))</f>
        <v>9.3125E-4</v>
      </c>
      <c r="H55" s="15">
        <f>IF($A55="","",INDEX(SPI!$B$1:$I$931,$A55+(3*$B$1+2)*H$43+1,7))</f>
        <v>-4.3999999999999997E-2</v>
      </c>
      <c r="I55" s="15">
        <f>IF($A55="","",INDEX(SPI!$B$1:$I$931,$A55+(3*$B$1+2)*H$43+1,8))</f>
        <v>5.5964E-2</v>
      </c>
      <c r="J55" s="15">
        <f>IF($A55="","",INDEX(SPI!$B$1:$I$931,$A55+(3*$B$1+2)*J$43+1,7))</f>
        <v>2.5422000000000002E-5</v>
      </c>
      <c r="K55" s="15">
        <f>IF($A55="","",INDEX(SPI!$B$1:$I$931,$A55+(3*$B$1+2)*J$43+1,8))</f>
        <v>-6.1089999999999998E-3</v>
      </c>
      <c r="L55" s="15">
        <f>IF($A55="","",INDEX(SPI!$B$1:$I$931,$A55+(3*$B$1+2)*L$43+1,7))</f>
        <v>1.7627000000000001E-3</v>
      </c>
      <c r="M55" s="15">
        <f>IF($A55="","",INDEX(SPI!$B$1:$I$931,$A55+(3*$B$1+2)*L$43+1,8))</f>
        <v>9.6665999999999999E-6</v>
      </c>
      <c r="N55" s="15">
        <f>IF($A55="","",INDEX(SPI!$B$1:$I$931,$A55+(3*$B$1+2)*N$43+1,7))</f>
        <v>-2.1549999999999998E-3</v>
      </c>
      <c r="O55" s="15">
        <f>IF($A55="","",INDEX(SPI!$B$1:$I$931,$A55+(3*$B$1+2)*N$43+1,8))</f>
        <v>3.6725E-3</v>
      </c>
      <c r="P55" s="15">
        <f>IF($A55="","",INDEX(SPI!$B$1:$I$931,$A55+(3*$B$1+2)*P$43+1,7))</f>
        <v>1.2672000000000001E-7</v>
      </c>
      <c r="Q55" s="15">
        <f>IF($A55="","",INDEX(SPI!$B$1:$I$931,$A55+(3*$B$1+2)*P$43+1,8))</f>
        <v>-5.4980000000000003E-4</v>
      </c>
      <c r="R55" s="15">
        <f>IF($A55="","",INDEX(SPI!$B$1:$I$931,$A55+(3*$B$1+2)*R$43+1,7))</f>
        <v>-5.8460000000000001E-4</v>
      </c>
      <c r="S55" s="15">
        <f>IF($A55="","",INDEX(SPI!$B$1:$I$931,$A55+(3*$B$1+2)*R$43+1,8))</f>
        <v>-1.5009999999999999E-6</v>
      </c>
      <c r="T55" s="15">
        <f>IF($A55="","",INDEX(SPI!$B$1:$I$931,$A55+(3*$B$1+2)*T$43+1,7))</f>
        <v>8.2421000000000003E-4</v>
      </c>
      <c r="U55" s="15">
        <f>IF($A55="","",INDEX(SPI!$B$1:$I$931,$A55+(3*$B$1+2)*T$43+1,8))</f>
        <v>-1.183E-4</v>
      </c>
      <c r="V55" s="15">
        <f>IF($A55="","",INDEX(SPI!$B$1:$I$931,$A55+(3*$B$1+2)*V$43+1,7))</f>
        <v>4.7516000000000004E-6</v>
      </c>
      <c r="W55" s="15">
        <f>IF($A55="","",INDEX(SPI!$B$1:$I$931,$A55+(3*$B$1+2)*V$43+1,8))</f>
        <v>-2.475E-4</v>
      </c>
      <c r="X55" s="15">
        <f>IF($A55="","",INDEX(SPI!$B$1:$I$931,$A55+(3*$B$1+2)*X$43+1,7))</f>
        <v>7.2652999999999997E-5</v>
      </c>
      <c r="Y55" s="15">
        <f>IF($A55="","",INDEX(SPI!$B$1:$I$931,$A55+(3*$B$1+2)*X$43+1,8))</f>
        <v>1.934E-6</v>
      </c>
      <c r="Z55" s="15">
        <f>IF($A55="","",INDEX(SPI!$B$1:$I$931,$A55+(3*$B$1+2)*Z$43+1,7))</f>
        <v>-4.1310000000000003E-5</v>
      </c>
      <c r="AA55" s="15">
        <f>IF($A55="","",INDEX(SPI!$B$1:$I$931,$A55+(3*$B$1+2)*Z$43+1,8))</f>
        <v>4.1412999999999998E-5</v>
      </c>
      <c r="AB55" s="15">
        <f>IF($A55="","",INDEX(SPI!$B$1:$I$931,$A55+(3*$B$1+2)*AB$43+1,7))</f>
        <v>2.1611999999999999E-5</v>
      </c>
      <c r="AC55" s="15">
        <f>IF($A55="","",INDEX(SPI!$B$1:$I$931,$A55+(3*$B$1+2)*AB$43+1,8))</f>
        <v>-4.3839999999999998E-4</v>
      </c>
      <c r="AD55" s="15">
        <f>IF($A55="","",INDEX(SPI!$B$1:$I$931,$A55+(3*$B$1+2)*AD$43+1,7))</f>
        <v>4.1946000000000003E-4</v>
      </c>
      <c r="AE55" s="15">
        <f>IF($A55="","",INDEX(SPI!$B$1:$I$931,$A55+(3*$B$1+2)*AD$43+1,8))</f>
        <v>2.7693000000000001E-5</v>
      </c>
      <c r="AF55" s="15">
        <f>IF($A55="","",INDEX(SPI!$B$1:$I$931,$A55+(3*$B$1+2)*AF$43+1,7))</f>
        <v>-3.4000000000000002E-4</v>
      </c>
      <c r="AG55" s="15">
        <f>IF($A55="","",INDEX(SPI!$B$1:$I$931,$A55+(3*$B$1+2)*AF$43+1,8))</f>
        <v>3.0392E-4</v>
      </c>
      <c r="AH55" s="15">
        <f>IF($A55="","",INDEX(SPI!$B$1:$I$931,$A55+(3*$B$1+2)*AH$43+1,7))</f>
        <v>2.5577999999999999E-8</v>
      </c>
      <c r="AI55" s="15">
        <f>IF($A55="","",INDEX(SPI!$B$1:$I$931,$A55+(3*$B$1+2)*AH$43+1,8))</f>
        <v>-2.261E-6</v>
      </c>
      <c r="AJ55" s="15">
        <f>IF($A55="","",INDEX(SPI!$B$1:$I$931,$A55+(3*$B$1+2)*AJ$43+1,7))</f>
        <v>3.8975000000000001E-7</v>
      </c>
      <c r="AK55" s="15">
        <f>IF($A55="","",INDEX(SPI!$B$1:$I$931,$A55+(3*$B$1+2)*AJ$43+1,8))</f>
        <v>5.5526999999999997E-9</v>
      </c>
      <c r="AL55" s="15">
        <f>IF($A55="","",INDEX(SPI!$B$1:$I$931,$A55+(3*$B$1+2)*AL$43+1,7))</f>
        <v>6.1753999999999996E-7</v>
      </c>
      <c r="AM55" s="15">
        <f>IF($A55="","",INDEX(SPI!$B$1:$I$931,$A55+(3*$B$1+2)*AL$43+1,8))</f>
        <v>-4.4729999999999999E-7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5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2.4126999999999998E-3</v>
      </c>
      <c r="E56" s="14">
        <f>IF($A56="","",INDEX(SPI!$B$1:$I$931,$A56+(3*$B$1+2)*D$43+1,8))</f>
        <v>-0.1976</v>
      </c>
      <c r="F56" s="14">
        <f>IF($A56="","",INDEX(SPI!$B$1:$I$931,$A56+(3*$B$1+2)*F$43+1,7))</f>
        <v>2.9476</v>
      </c>
      <c r="G56" s="14">
        <f>IF($A56="","",INDEX(SPI!$B$1:$I$931,$A56+(3*$B$1+2)*F$43+1,8))</f>
        <v>5.3315000000000001E-2</v>
      </c>
      <c r="H56" s="14">
        <f>IF($A56="","",INDEX(SPI!$B$1:$I$931,$A56+(3*$B$1+2)*H$43+1,7))</f>
        <v>-0.14480000000000001</v>
      </c>
      <c r="I56" s="14">
        <f>IF($A56="","",INDEX(SPI!$B$1:$I$931,$A56+(3*$B$1+2)*H$43+1,8))</f>
        <v>0.18421000000000001</v>
      </c>
      <c r="J56" s="14">
        <f>IF($A56="","",INDEX(SPI!$B$1:$I$931,$A56+(3*$B$1+2)*J$43+1,7))</f>
        <v>8.9714000000000002E-5</v>
      </c>
      <c r="K56" s="14">
        <f>IF($A56="","",INDEX(SPI!$B$1:$I$931,$A56+(3*$B$1+2)*J$43+1,8))</f>
        <v>-2.1559999999999999E-2</v>
      </c>
      <c r="L56" s="14">
        <f>IF($A56="","",INDEX(SPI!$B$1:$I$931,$A56+(3*$B$1+2)*L$43+1,7))</f>
        <v>0.47372999999999998</v>
      </c>
      <c r="M56" s="14">
        <f>IF($A56="","",INDEX(SPI!$B$1:$I$931,$A56+(3*$B$1+2)*L$43+1,8))</f>
        <v>2.598E-3</v>
      </c>
      <c r="N56" s="14">
        <f>IF($A56="","",INDEX(SPI!$B$1:$I$931,$A56+(3*$B$1+2)*N$43+1,7))</f>
        <v>-9.6369999999999997E-3</v>
      </c>
      <c r="O56" s="14">
        <f>IF($A56="","",INDEX(SPI!$B$1:$I$931,$A56+(3*$B$1+2)*N$43+1,8))</f>
        <v>1.6421000000000002E-2</v>
      </c>
      <c r="P56" s="14">
        <f>IF($A56="","",INDEX(SPI!$B$1:$I$931,$A56+(3*$B$1+2)*P$43+1,7))</f>
        <v>-7.4709999999999999E-8</v>
      </c>
      <c r="Q56" s="14">
        <f>IF($A56="","",INDEX(SPI!$B$1:$I$931,$A56+(3*$B$1+2)*P$43+1,8))</f>
        <v>3.2415999999999999E-4</v>
      </c>
      <c r="R56" s="14">
        <f>IF($A56="","",INDEX(SPI!$B$1:$I$931,$A56+(3*$B$1+2)*R$43+1,7))</f>
        <v>0.15769</v>
      </c>
      <c r="S56" s="14">
        <f>IF($A56="","",INDEX(SPI!$B$1:$I$931,$A56+(3*$B$1+2)*R$43+1,8))</f>
        <v>4.0493000000000001E-4</v>
      </c>
      <c r="T56" s="14">
        <f>IF($A56="","",INDEX(SPI!$B$1:$I$931,$A56+(3*$B$1+2)*T$43+1,7))</f>
        <v>8.0870000000000004E-3</v>
      </c>
      <c r="U56" s="14">
        <f>IF($A56="","",INDEX(SPI!$B$1:$I$931,$A56+(3*$B$1+2)*T$43+1,8))</f>
        <v>-1.1609999999999999E-3</v>
      </c>
      <c r="V56" s="14">
        <f>IF($A56="","",INDEX(SPI!$B$1:$I$931,$A56+(3*$B$1+2)*V$43+1,7))</f>
        <v>-2.031E-5</v>
      </c>
      <c r="W56" s="14">
        <f>IF($A56="","",INDEX(SPI!$B$1:$I$931,$A56+(3*$B$1+2)*V$43+1,8))</f>
        <v>1.0578E-3</v>
      </c>
      <c r="X56" s="14">
        <f>IF($A56="","",INDEX(SPI!$B$1:$I$931,$A56+(3*$B$1+2)*X$43+1,7))</f>
        <v>5.8377999999999999E-2</v>
      </c>
      <c r="Y56" s="14">
        <f>IF($A56="","",INDEX(SPI!$B$1:$I$931,$A56+(3*$B$1+2)*X$43+1,8))</f>
        <v>1.554E-3</v>
      </c>
      <c r="Z56" s="14">
        <f>IF($A56="","",INDEX(SPI!$B$1:$I$931,$A56+(3*$B$1+2)*Z$43+1,7))</f>
        <v>4.3039000000000003E-3</v>
      </c>
      <c r="AA56" s="14">
        <f>IF($A56="","",INDEX(SPI!$B$1:$I$931,$A56+(3*$B$1+2)*Z$43+1,8))</f>
        <v>-4.3140000000000001E-3</v>
      </c>
      <c r="AB56" s="14">
        <f>IF($A56="","",INDEX(SPI!$B$1:$I$931,$A56+(3*$B$1+2)*AB$43+1,7))</f>
        <v>-9.9580000000000005E-5</v>
      </c>
      <c r="AC56" s="14">
        <f>IF($A56="","",INDEX(SPI!$B$1:$I$931,$A56+(3*$B$1+2)*AB$43+1,8))</f>
        <v>2.0198999999999998E-3</v>
      </c>
      <c r="AD56" s="14">
        <f>IF($A56="","",INDEX(SPI!$B$1:$I$931,$A56+(3*$B$1+2)*AD$43+1,7))</f>
        <v>3.2439999999999997E-2</v>
      </c>
      <c r="AE56" s="14">
        <f>IF($A56="","",INDEX(SPI!$B$1:$I$931,$A56+(3*$B$1+2)*AD$43+1,8))</f>
        <v>2.1416999999999999E-3</v>
      </c>
      <c r="AF56" s="14">
        <f>IF($A56="","",INDEX(SPI!$B$1:$I$931,$A56+(3*$B$1+2)*AF$43+1,7))</f>
        <v>3.359E-3</v>
      </c>
      <c r="AG56" s="14">
        <f>IF($A56="","",INDEX(SPI!$B$1:$I$931,$A56+(3*$B$1+2)*AF$43+1,8))</f>
        <v>-3.003E-3</v>
      </c>
      <c r="AH56" s="14">
        <f>IF($A56="","",INDEX(SPI!$B$1:$I$931,$A56+(3*$B$1+2)*AH$43+1,7))</f>
        <v>-2.219E-7</v>
      </c>
      <c r="AI56" s="14">
        <f>IF($A56="","",INDEX(SPI!$B$1:$I$931,$A56+(3*$B$1+2)*AH$43+1,8))</f>
        <v>1.9612000000000001E-5</v>
      </c>
      <c r="AJ56" s="14">
        <f>IF($A56="","",INDEX(SPI!$B$1:$I$931,$A56+(3*$B$1+2)*AJ$43+1,7))</f>
        <v>-8.0150000000000002E-4</v>
      </c>
      <c r="AK56" s="14">
        <f>IF($A56="","",INDEX(SPI!$B$1:$I$931,$A56+(3*$B$1+2)*AJ$43+1,8))</f>
        <v>-1.1420000000000001E-5</v>
      </c>
      <c r="AL56" s="14">
        <f>IF($A56="","",INDEX(SPI!$B$1:$I$931,$A56+(3*$B$1+2)*AL$43+1,7))</f>
        <v>-2.4130000000000001E-5</v>
      </c>
      <c r="AM56" s="14">
        <f>IF($A56="","",INDEX(SPI!$B$1:$I$931,$A56+(3*$B$1+2)*AL$43+1,8))</f>
        <v>1.7476E-5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-4.1119999999999997E-2</v>
      </c>
      <c r="E57" s="14">
        <f>IF($A57="","",INDEX(SPI!$B$1:$I$931,$A57+(3*$B$1+2)*D$43+1,8))</f>
        <v>3.367</v>
      </c>
      <c r="F57" s="14">
        <f>IF($A57="","",INDEX(SPI!$B$1:$I$931,$A57+(3*$B$1+2)*F$43+1,7))</f>
        <v>-0.1721</v>
      </c>
      <c r="G57" s="14">
        <f>IF($A57="","",INDEX(SPI!$B$1:$I$931,$A57+(3*$B$1+2)*F$43+1,8))</f>
        <v>-3.1129999999999999E-3</v>
      </c>
      <c r="H57" s="14">
        <f>IF($A57="","",INDEX(SPI!$B$1:$I$931,$A57+(3*$B$1+2)*H$43+1,7))</f>
        <v>0.21962000000000001</v>
      </c>
      <c r="I57" s="14">
        <f>IF($A57="","",INDEX(SPI!$B$1:$I$931,$A57+(3*$B$1+2)*H$43+1,8))</f>
        <v>-0.27929999999999999</v>
      </c>
      <c r="J57" s="14">
        <f>IF($A57="","",INDEX(SPI!$B$1:$I$931,$A57+(3*$B$1+2)*J$43+1,7))</f>
        <v>-2.4380000000000001E-3</v>
      </c>
      <c r="K57" s="14">
        <f>IF($A57="","",INDEX(SPI!$B$1:$I$931,$A57+(3*$B$1+2)*J$43+1,8))</f>
        <v>0.58592999999999995</v>
      </c>
      <c r="L57" s="14">
        <f>IF($A57="","",INDEX(SPI!$B$1:$I$931,$A57+(3*$B$1+2)*L$43+1,7))</f>
        <v>-1.841E-3</v>
      </c>
      <c r="M57" s="14">
        <f>IF($A57="","",INDEX(SPI!$B$1:$I$931,$A57+(3*$B$1+2)*L$43+1,8))</f>
        <v>-1.01E-5</v>
      </c>
      <c r="N57" s="14">
        <f>IF($A57="","",INDEX(SPI!$B$1:$I$931,$A57+(3*$B$1+2)*N$43+1,7))</f>
        <v>1.46E-2</v>
      </c>
      <c r="O57" s="14">
        <f>IF($A57="","",INDEX(SPI!$B$1:$I$931,$A57+(3*$B$1+2)*N$43+1,8))</f>
        <v>-2.4879999999999999E-2</v>
      </c>
      <c r="P57" s="14">
        <f>IF($A57="","",INDEX(SPI!$B$1:$I$931,$A57+(3*$B$1+2)*P$43+1,7))</f>
        <v>-4.4369999999999997E-5</v>
      </c>
      <c r="Q57" s="14">
        <f>IF($A57="","",INDEX(SPI!$B$1:$I$931,$A57+(3*$B$1+2)*P$43+1,8))</f>
        <v>0.19252</v>
      </c>
      <c r="R57" s="14">
        <f>IF($A57="","",INDEX(SPI!$B$1:$I$931,$A57+(3*$B$1+2)*R$43+1,7))</f>
        <v>1.0914E-2</v>
      </c>
      <c r="S57" s="14">
        <f>IF($A57="","",INDEX(SPI!$B$1:$I$931,$A57+(3*$B$1+2)*R$43+1,8))</f>
        <v>2.8025999999999999E-5</v>
      </c>
      <c r="T57" s="14">
        <f>IF($A57="","",INDEX(SPI!$B$1:$I$931,$A57+(3*$B$1+2)*T$43+1,7))</f>
        <v>-1.163E-2</v>
      </c>
      <c r="U57" s="14">
        <f>IF($A57="","",INDEX(SPI!$B$1:$I$931,$A57+(3*$B$1+2)*T$43+1,8))</f>
        <v>1.6693999999999999E-3</v>
      </c>
      <c r="V57" s="14">
        <f>IF($A57="","",INDEX(SPI!$B$1:$I$931,$A57+(3*$B$1+2)*V$43+1,7))</f>
        <v>-1.307E-3</v>
      </c>
      <c r="W57" s="14">
        <f>IF($A57="","",INDEX(SPI!$B$1:$I$931,$A57+(3*$B$1+2)*V$43+1,8))</f>
        <v>6.8076999999999999E-2</v>
      </c>
      <c r="X57" s="14">
        <f>IF($A57="","",INDEX(SPI!$B$1:$I$931,$A57+(3*$B$1+2)*X$43+1,7))</f>
        <v>9.1173999999999995E-3</v>
      </c>
      <c r="Y57" s="14">
        <f>IF($A57="","",INDEX(SPI!$B$1:$I$931,$A57+(3*$B$1+2)*X$43+1,8))</f>
        <v>2.4269999999999999E-4</v>
      </c>
      <c r="Z57" s="14">
        <f>IF($A57="","",INDEX(SPI!$B$1:$I$931,$A57+(3*$B$1+2)*Z$43+1,7))</f>
        <v>-6.4440000000000001E-3</v>
      </c>
      <c r="AA57" s="14">
        <f>IF($A57="","",INDEX(SPI!$B$1:$I$931,$A57+(3*$B$1+2)*Z$43+1,8))</f>
        <v>6.4593000000000003E-3</v>
      </c>
      <c r="AB57" s="14">
        <f>IF($A57="","",INDEX(SPI!$B$1:$I$931,$A57+(3*$B$1+2)*AB$43+1,7))</f>
        <v>-1.591E-3</v>
      </c>
      <c r="AC57" s="14">
        <f>IF($A57="","",INDEX(SPI!$B$1:$I$931,$A57+(3*$B$1+2)*AB$43+1,8))</f>
        <v>3.2280999999999997E-2</v>
      </c>
      <c r="AD57" s="14">
        <f>IF($A57="","",INDEX(SPI!$B$1:$I$931,$A57+(3*$B$1+2)*AD$43+1,7))</f>
        <v>7.8417000000000001E-3</v>
      </c>
      <c r="AE57" s="14">
        <f>IF($A57="","",INDEX(SPI!$B$1:$I$931,$A57+(3*$B$1+2)*AD$43+1,8))</f>
        <v>5.1769999999999995E-4</v>
      </c>
      <c r="AF57" s="14">
        <f>IF($A57="","",INDEX(SPI!$B$1:$I$931,$A57+(3*$B$1+2)*AF$43+1,7))</f>
        <v>-4.9350000000000002E-3</v>
      </c>
      <c r="AG57" s="14">
        <f>IF($A57="","",INDEX(SPI!$B$1:$I$931,$A57+(3*$B$1+2)*AF$43+1,8))</f>
        <v>4.4115999999999999E-3</v>
      </c>
      <c r="AH57" s="14">
        <f>IF($A57="","",INDEX(SPI!$B$1:$I$931,$A57+(3*$B$1+2)*AH$43+1,7))</f>
        <v>1.9338999999999999E-5</v>
      </c>
      <c r="AI57" s="14">
        <f>IF($A57="","",INDEX(SPI!$B$1:$I$931,$A57+(3*$B$1+2)*AH$43+1,8))</f>
        <v>-1.709E-3</v>
      </c>
      <c r="AJ57" s="14">
        <f>IF($A57="","",INDEX(SPI!$B$1:$I$931,$A57+(3*$B$1+2)*AJ$43+1,7))</f>
        <v>-5.8279999999999998E-5</v>
      </c>
      <c r="AK57" s="14">
        <f>IF($A57="","",INDEX(SPI!$B$1:$I$931,$A57+(3*$B$1+2)*AJ$43+1,8))</f>
        <v>-8.3030000000000002E-7</v>
      </c>
      <c r="AL57" s="14">
        <f>IF($A57="","",INDEX(SPI!$B$1:$I$931,$A57+(3*$B$1+2)*AL$43+1,7))</f>
        <v>3.5058000000000002E-5</v>
      </c>
      <c r="AM57" s="14">
        <f>IF($A57="","",INDEX(SPI!$B$1:$I$931,$A57+(3*$B$1+2)*AL$43+1,8))</f>
        <v>-2.5389999999999999E-5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2.1877999999999999E-4</v>
      </c>
      <c r="E58" s="15">
        <f>IF($A58="","",INDEX(SPI!$B$1:$I$931,$A58+(3*$B$1+2)*D$43+1,8))</f>
        <v>-1.7909999999999999E-2</v>
      </c>
      <c r="F58" s="15">
        <f>IF($A58="","",INDEX(SPI!$B$1:$I$931,$A58+(3*$B$1+2)*F$43+1,7))</f>
        <v>1.6750000000000001E-2</v>
      </c>
      <c r="G58" s="15">
        <f>IF($A58="","",INDEX(SPI!$B$1:$I$931,$A58+(3*$B$1+2)*F$43+1,8))</f>
        <v>3.0297000000000001E-4</v>
      </c>
      <c r="H58" s="15">
        <f>IF($A58="","",INDEX(SPI!$B$1:$I$931,$A58+(3*$B$1+2)*H$43+1,7))</f>
        <v>-1.7600000000000001E-2</v>
      </c>
      <c r="I58" s="15">
        <f>IF($A58="","",INDEX(SPI!$B$1:$I$931,$A58+(3*$B$1+2)*H$43+1,8))</f>
        <v>2.2377999999999999E-2</v>
      </c>
      <c r="J58" s="15">
        <f>IF($A58="","",INDEX(SPI!$B$1:$I$931,$A58+(3*$B$1+2)*J$43+1,7))</f>
        <v>8.9663999999999994E-6</v>
      </c>
      <c r="K58" s="15">
        <f>IF($A58="","",INDEX(SPI!$B$1:$I$931,$A58+(3*$B$1+2)*J$43+1,8))</f>
        <v>-2.1549999999999998E-3</v>
      </c>
      <c r="L58" s="15">
        <f>IF($A58="","",INDEX(SPI!$B$1:$I$931,$A58+(3*$B$1+2)*L$43+1,7))</f>
        <v>3.3855000000000002E-4</v>
      </c>
      <c r="M58" s="15">
        <f>IF($A58="","",INDEX(SPI!$B$1:$I$931,$A58+(3*$B$1+2)*L$43+1,8))</f>
        <v>1.8565999999999999E-6</v>
      </c>
      <c r="N58" s="15">
        <f>IF($A58="","",INDEX(SPI!$B$1:$I$931,$A58+(3*$B$1+2)*N$43+1,7))</f>
        <v>-1.1329999999999999E-3</v>
      </c>
      <c r="O58" s="15">
        <f>IF($A58="","",INDEX(SPI!$B$1:$I$931,$A58+(3*$B$1+2)*N$43+1,8))</f>
        <v>1.9308999999999999E-3</v>
      </c>
      <c r="P58" s="15">
        <f>IF($A58="","",INDEX(SPI!$B$1:$I$931,$A58+(3*$B$1+2)*P$43+1,7))</f>
        <v>-1.191E-8</v>
      </c>
      <c r="Q58" s="15">
        <f>IF($A58="","",INDEX(SPI!$B$1:$I$931,$A58+(3*$B$1+2)*P$43+1,8))</f>
        <v>5.1691999999999999E-5</v>
      </c>
      <c r="R58" s="15">
        <f>IF($A58="","",INDEX(SPI!$B$1:$I$931,$A58+(3*$B$1+2)*R$43+1,7))</f>
        <v>-7.7450000000000001E-4</v>
      </c>
      <c r="S58" s="15">
        <f>IF($A58="","",INDEX(SPI!$B$1:$I$931,$A58+(3*$B$1+2)*R$43+1,8))</f>
        <v>-1.9889999999999999E-6</v>
      </c>
      <c r="T58" s="15">
        <f>IF($A58="","",INDEX(SPI!$B$1:$I$931,$A58+(3*$B$1+2)*T$43+1,7))</f>
        <v>8.5077999999999998E-4</v>
      </c>
      <c r="U58" s="15">
        <f>IF($A58="","",INDEX(SPI!$B$1:$I$931,$A58+(3*$B$1+2)*T$43+1,8))</f>
        <v>-1.2210000000000001E-4</v>
      </c>
      <c r="V58" s="15">
        <f>IF($A58="","",INDEX(SPI!$B$1:$I$931,$A58+(3*$B$1+2)*V$43+1,7))</f>
        <v>-5.3029999999999999E-6</v>
      </c>
      <c r="W58" s="15">
        <f>IF($A58="","",INDEX(SPI!$B$1:$I$931,$A58+(3*$B$1+2)*V$43+1,8))</f>
        <v>2.7622999999999998E-4</v>
      </c>
      <c r="X58" s="15">
        <f>IF($A58="","",INDEX(SPI!$B$1:$I$931,$A58+(3*$B$1+2)*X$43+1,7))</f>
        <v>-5.4730000000000002E-4</v>
      </c>
      <c r="Y58" s="15">
        <f>IF($A58="","",INDEX(SPI!$B$1:$I$931,$A58+(3*$B$1+2)*X$43+1,8))</f>
        <v>-1.4569999999999999E-5</v>
      </c>
      <c r="Z58" s="15">
        <f>IF($A58="","",INDEX(SPI!$B$1:$I$931,$A58+(3*$B$1+2)*Z$43+1,7))</f>
        <v>4.4368000000000001E-4</v>
      </c>
      <c r="AA58" s="15">
        <f>IF($A58="","",INDEX(SPI!$B$1:$I$931,$A58+(3*$B$1+2)*Z$43+1,8))</f>
        <v>-4.4470000000000002E-4</v>
      </c>
      <c r="AB58" s="15">
        <f>IF($A58="","",INDEX(SPI!$B$1:$I$931,$A58+(3*$B$1+2)*AB$43+1,7))</f>
        <v>-2.2350000000000001E-5</v>
      </c>
      <c r="AC58" s="15">
        <f>IF($A58="","",INDEX(SPI!$B$1:$I$931,$A58+(3*$B$1+2)*AB$43+1,8))</f>
        <v>4.5333999999999999E-4</v>
      </c>
      <c r="AD58" s="15">
        <f>IF($A58="","",INDEX(SPI!$B$1:$I$931,$A58+(3*$B$1+2)*AD$43+1,7))</f>
        <v>-4.0860000000000001E-4</v>
      </c>
      <c r="AE58" s="15">
        <f>IF($A58="","",INDEX(SPI!$B$1:$I$931,$A58+(3*$B$1+2)*AD$43+1,8))</f>
        <v>-2.6979999999999999E-5</v>
      </c>
      <c r="AF58" s="15">
        <f>IF($A58="","",INDEX(SPI!$B$1:$I$931,$A58+(3*$B$1+2)*AF$43+1,7))</f>
        <v>3.3900999999999999E-4</v>
      </c>
      <c r="AG58" s="15">
        <f>IF($A58="","",INDEX(SPI!$B$1:$I$931,$A58+(3*$B$1+2)*AF$43+1,8))</f>
        <v>-3.0309999999999999E-4</v>
      </c>
      <c r="AH58" s="15">
        <f>IF($A58="","",INDEX(SPI!$B$1:$I$931,$A58+(3*$B$1+2)*AH$43+1,7))</f>
        <v>-1.0660000000000001E-8</v>
      </c>
      <c r="AI58" s="15">
        <f>IF($A58="","",INDEX(SPI!$B$1:$I$931,$A58+(3*$B$1+2)*AH$43+1,8))</f>
        <v>9.4178999999999996E-7</v>
      </c>
      <c r="AJ58" s="15">
        <f>IF($A58="","",INDEX(SPI!$B$1:$I$931,$A58+(3*$B$1+2)*AJ$43+1,7))</f>
        <v>3.1949000000000001E-6</v>
      </c>
      <c r="AK58" s="15">
        <f>IF($A58="","",INDEX(SPI!$B$1:$I$931,$A58+(3*$B$1+2)*AJ$43+1,8))</f>
        <v>4.5517999999999998E-8</v>
      </c>
      <c r="AL58" s="15">
        <f>IF($A58="","",INDEX(SPI!$B$1:$I$931,$A58+(3*$B$1+2)*AL$43+1,7))</f>
        <v>-2.452E-6</v>
      </c>
      <c r="AM58" s="15">
        <f>IF($A58="","",INDEX(SPI!$B$1:$I$931,$A58+(3*$B$1+2)*AL$43+1,8))</f>
        <v>1.776E-6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5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3.8646999999999998E-5</v>
      </c>
      <c r="E59" s="14">
        <f>IF($A59="","",INDEX(SPI!$B$1:$I$931,$A59+(3*$B$1+2)*D$43+1,8))</f>
        <v>-3.1649999999999998E-3</v>
      </c>
      <c r="F59" s="14">
        <f>IF($A59="","",INDEX(SPI!$B$1:$I$931,$A59+(3*$B$1+2)*F$43+1,7))</f>
        <v>7.2193999999999994E-2</v>
      </c>
      <c r="G59" s="14">
        <f>IF($A59="","",INDEX(SPI!$B$1:$I$931,$A59+(3*$B$1+2)*F$43+1,8))</f>
        <v>1.3059E-3</v>
      </c>
      <c r="H59" s="14">
        <f>IF($A59="","",INDEX(SPI!$B$1:$I$931,$A59+(3*$B$1+2)*H$43+1,7))</f>
        <v>-3.1770000000000001E-3</v>
      </c>
      <c r="I59" s="14">
        <f>IF($A59="","",INDEX(SPI!$B$1:$I$931,$A59+(3*$B$1+2)*H$43+1,8))</f>
        <v>4.0400999999999996E-3</v>
      </c>
      <c r="J59" s="14">
        <f>IF($A59="","",INDEX(SPI!$B$1:$I$931,$A59+(3*$B$1+2)*J$43+1,7))</f>
        <v>-4.9969999999999995E-7</v>
      </c>
      <c r="K59" s="14">
        <f>IF($A59="","",INDEX(SPI!$B$1:$I$931,$A59+(3*$B$1+2)*J$43+1,8))</f>
        <v>1.2010000000000001E-4</v>
      </c>
      <c r="L59" s="14">
        <f>IF($A59="","",INDEX(SPI!$B$1:$I$931,$A59+(3*$B$1+2)*L$43+1,7))</f>
        <v>1.1237E-2</v>
      </c>
      <c r="M59" s="14">
        <f>IF($A59="","",INDEX(SPI!$B$1:$I$931,$A59+(3*$B$1+2)*L$43+1,8))</f>
        <v>6.1626999999999998E-5</v>
      </c>
      <c r="N59" s="14">
        <f>IF($A59="","",INDEX(SPI!$B$1:$I$931,$A59+(3*$B$1+2)*N$43+1,7))</f>
        <v>-1.918E-4</v>
      </c>
      <c r="O59" s="14">
        <f>IF($A59="","",INDEX(SPI!$B$1:$I$931,$A59+(3*$B$1+2)*N$43+1,8))</f>
        <v>3.2684000000000001E-4</v>
      </c>
      <c r="P59" s="14">
        <f>IF($A59="","",INDEX(SPI!$B$1:$I$931,$A59+(3*$B$1+2)*P$43+1,7))</f>
        <v>-4.9030000000000003E-8</v>
      </c>
      <c r="Q59" s="14">
        <f>IF($A59="","",INDEX(SPI!$B$1:$I$931,$A59+(3*$B$1+2)*P$43+1,8))</f>
        <v>2.1272000000000001E-4</v>
      </c>
      <c r="R59" s="14">
        <f>IF($A59="","",INDEX(SPI!$B$1:$I$931,$A59+(3*$B$1+2)*R$43+1,7))</f>
        <v>4.8538000000000001E-3</v>
      </c>
      <c r="S59" s="14">
        <f>IF($A59="","",INDEX(SPI!$B$1:$I$931,$A59+(3*$B$1+2)*R$43+1,8))</f>
        <v>1.2464E-5</v>
      </c>
      <c r="T59" s="14">
        <f>IF($A59="","",INDEX(SPI!$B$1:$I$931,$A59+(3*$B$1+2)*T$43+1,7))</f>
        <v>2.2159E-4</v>
      </c>
      <c r="U59" s="14">
        <f>IF($A59="","",INDEX(SPI!$B$1:$I$931,$A59+(3*$B$1+2)*T$43+1,8))</f>
        <v>-3.18E-5</v>
      </c>
      <c r="V59" s="14">
        <f>IF($A59="","",INDEX(SPI!$B$1:$I$931,$A59+(3*$B$1+2)*V$43+1,7))</f>
        <v>-2.362E-6</v>
      </c>
      <c r="W59" s="14">
        <f>IF($A59="","",INDEX(SPI!$B$1:$I$931,$A59+(3*$B$1+2)*V$43+1,8))</f>
        <v>1.2302999999999999E-4</v>
      </c>
      <c r="X59" s="14">
        <f>IF($A59="","",INDEX(SPI!$B$1:$I$931,$A59+(3*$B$1+2)*X$43+1,7))</f>
        <v>2.3441E-3</v>
      </c>
      <c r="Y59" s="14">
        <f>IF($A59="","",INDEX(SPI!$B$1:$I$931,$A59+(3*$B$1+2)*X$43+1,8))</f>
        <v>6.2399999999999999E-5</v>
      </c>
      <c r="Z59" s="14">
        <f>IF($A59="","",INDEX(SPI!$B$1:$I$931,$A59+(3*$B$1+2)*Z$43+1,7))</f>
        <v>1.55E-4</v>
      </c>
      <c r="AA59" s="14">
        <f>IF($A59="","",INDEX(SPI!$B$1:$I$931,$A59+(3*$B$1+2)*Z$43+1,8))</f>
        <v>-1.5540000000000001E-4</v>
      </c>
      <c r="AB59" s="14">
        <f>IF($A59="","",INDEX(SPI!$B$1:$I$931,$A59+(3*$B$1+2)*AB$43+1,7))</f>
        <v>-6.3049999999999998E-6</v>
      </c>
      <c r="AC59" s="14">
        <f>IF($A59="","",INDEX(SPI!$B$1:$I$931,$A59+(3*$B$1+2)*AB$43+1,8))</f>
        <v>1.2788E-4</v>
      </c>
      <c r="AD59" s="14">
        <f>IF($A59="","",INDEX(SPI!$B$1:$I$931,$A59+(3*$B$1+2)*AD$43+1,7))</f>
        <v>1.7279000000000001E-3</v>
      </c>
      <c r="AE59" s="14">
        <f>IF($A59="","",INDEX(SPI!$B$1:$I$931,$A59+(3*$B$1+2)*AD$43+1,8))</f>
        <v>1.1407E-4</v>
      </c>
      <c r="AF59" s="14">
        <f>IF($A59="","",INDEX(SPI!$B$1:$I$931,$A59+(3*$B$1+2)*AF$43+1,7))</f>
        <v>1.6348E-4</v>
      </c>
      <c r="AG59" s="14">
        <f>IF($A59="","",INDEX(SPI!$B$1:$I$931,$A59+(3*$B$1+2)*AF$43+1,8))</f>
        <v>-1.461E-4</v>
      </c>
      <c r="AH59" s="14">
        <f>IF($A59="","",INDEX(SPI!$B$1:$I$931,$A59+(3*$B$1+2)*AH$43+1,7))</f>
        <v>-1.428E-5</v>
      </c>
      <c r="AI59" s="14">
        <f>IF($A59="","",INDEX(SPI!$B$1:$I$931,$A59+(3*$B$1+2)*AH$43+1,8))</f>
        <v>1.2620000000000001E-3</v>
      </c>
      <c r="AJ59" s="14">
        <f>IF($A59="","",INDEX(SPI!$B$1:$I$931,$A59+(3*$B$1+2)*AJ$43+1,7))</f>
        <v>1.9195E-2</v>
      </c>
      <c r="AK59" s="14">
        <f>IF($A59="","",INDEX(SPI!$B$1:$I$931,$A59+(3*$B$1+2)*AJ$43+1,8))</f>
        <v>2.7347E-4</v>
      </c>
      <c r="AL59" s="14">
        <f>IF($A59="","",INDEX(SPI!$B$1:$I$931,$A59+(3*$B$1+2)*AL$43+1,7))</f>
        <v>7.7873000000000005E-4</v>
      </c>
      <c r="AM59" s="14">
        <f>IF($A59="","",INDEX(SPI!$B$1:$I$931,$A59+(3*$B$1+2)*AL$43+1,8))</f>
        <v>-5.641E-4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5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-1.23E-3</v>
      </c>
      <c r="E60" s="14">
        <f>IF($A60="","",INDEX(SPI!$B$1:$I$931,$A60+(3*$B$1+2)*D$43+1,8))</f>
        <v>0.10075000000000001</v>
      </c>
      <c r="F60" s="14">
        <f>IF($A60="","",INDEX(SPI!$B$1:$I$931,$A60+(3*$B$1+2)*F$43+1,7))</f>
        <v>-4.1009999999999996E-3</v>
      </c>
      <c r="G60" s="14">
        <f>IF($A60="","",INDEX(SPI!$B$1:$I$931,$A60+(3*$B$1+2)*F$43+1,8))</f>
        <v>-7.4179999999999998E-5</v>
      </c>
      <c r="H60" s="14">
        <f>IF($A60="","",INDEX(SPI!$B$1:$I$931,$A60+(3*$B$1+2)*H$43+1,7))</f>
        <v>4.5125E-3</v>
      </c>
      <c r="I60" s="14">
        <f>IF($A60="","",INDEX(SPI!$B$1:$I$931,$A60+(3*$B$1+2)*H$43+1,8))</f>
        <v>-5.7390000000000002E-3</v>
      </c>
      <c r="J60" s="14">
        <f>IF($A60="","",INDEX(SPI!$B$1:$I$931,$A60+(3*$B$1+2)*J$43+1,7))</f>
        <v>-7.4530000000000006E-5</v>
      </c>
      <c r="K60" s="14">
        <f>IF($A60="","",INDEX(SPI!$B$1:$I$931,$A60+(3*$B$1+2)*J$43+1,8))</f>
        <v>1.7911E-2</v>
      </c>
      <c r="L60" s="14">
        <f>IF($A60="","",INDEX(SPI!$B$1:$I$931,$A60+(3*$B$1+2)*L$43+1,7))</f>
        <v>2.1024999999999999E-4</v>
      </c>
      <c r="M60" s="14">
        <f>IF($A60="","",INDEX(SPI!$B$1:$I$931,$A60+(3*$B$1+2)*L$43+1,8))</f>
        <v>1.153E-6</v>
      </c>
      <c r="N60" s="14">
        <f>IF($A60="","",INDEX(SPI!$B$1:$I$931,$A60+(3*$B$1+2)*N$43+1,7))</f>
        <v>2.7280000000000002E-4</v>
      </c>
      <c r="O60" s="14">
        <f>IF($A60="","",INDEX(SPI!$B$1:$I$931,$A60+(3*$B$1+2)*N$43+1,8))</f>
        <v>-4.6480000000000002E-4</v>
      </c>
      <c r="P60" s="14">
        <f>IF($A60="","",INDEX(SPI!$B$1:$I$931,$A60+(3*$B$1+2)*P$43+1,7))</f>
        <v>-1.8029999999999999E-6</v>
      </c>
      <c r="Q60" s="14">
        <f>IF($A60="","",INDEX(SPI!$B$1:$I$931,$A60+(3*$B$1+2)*P$43+1,8))</f>
        <v>7.8209000000000004E-3</v>
      </c>
      <c r="R60" s="14">
        <f>IF($A60="","",INDEX(SPI!$B$1:$I$931,$A60+(3*$B$1+2)*R$43+1,7))</f>
        <v>2.7719000000000002E-4</v>
      </c>
      <c r="S60" s="14">
        <f>IF($A60="","",INDEX(SPI!$B$1:$I$931,$A60+(3*$B$1+2)*R$43+1,8))</f>
        <v>7.1182000000000003E-7</v>
      </c>
      <c r="T60" s="14">
        <f>IF($A60="","",INDEX(SPI!$B$1:$I$931,$A60+(3*$B$1+2)*T$43+1,7))</f>
        <v>-3.0390000000000001E-4</v>
      </c>
      <c r="U60" s="14">
        <f>IF($A60="","",INDEX(SPI!$B$1:$I$931,$A60+(3*$B$1+2)*T$43+1,8))</f>
        <v>4.3606000000000002E-5</v>
      </c>
      <c r="V60" s="14">
        <f>IF($A60="","",INDEX(SPI!$B$1:$I$931,$A60+(3*$B$1+2)*V$43+1,7))</f>
        <v>-7.292E-5</v>
      </c>
      <c r="W60" s="14">
        <f>IF($A60="","",INDEX(SPI!$B$1:$I$931,$A60+(3*$B$1+2)*V$43+1,8))</f>
        <v>3.7980000000000002E-3</v>
      </c>
      <c r="X60" s="14">
        <f>IF($A60="","",INDEX(SPI!$B$1:$I$931,$A60+(3*$B$1+2)*X$43+1,7))</f>
        <v>3.0706E-4</v>
      </c>
      <c r="Y60" s="14">
        <f>IF($A60="","",INDEX(SPI!$B$1:$I$931,$A60+(3*$B$1+2)*X$43+1,8))</f>
        <v>8.1737999999999996E-6</v>
      </c>
      <c r="Z60" s="14">
        <f>IF($A60="","",INDEX(SPI!$B$1:$I$931,$A60+(3*$B$1+2)*Z$43+1,7))</f>
        <v>-2.3120000000000001E-4</v>
      </c>
      <c r="AA60" s="14">
        <f>IF($A60="","",INDEX(SPI!$B$1:$I$931,$A60+(3*$B$1+2)*Z$43+1,8))</f>
        <v>2.3173000000000001E-4</v>
      </c>
      <c r="AB60" s="14">
        <f>IF($A60="","",INDEX(SPI!$B$1:$I$931,$A60+(3*$B$1+2)*AB$43+1,7))</f>
        <v>-1.2879999999999999E-4</v>
      </c>
      <c r="AC60" s="14">
        <f>IF($A60="","",INDEX(SPI!$B$1:$I$931,$A60+(3*$B$1+2)*AB$43+1,8))</f>
        <v>2.6118999999999999E-3</v>
      </c>
      <c r="AD60" s="14">
        <f>IF($A60="","",INDEX(SPI!$B$1:$I$931,$A60+(3*$B$1+2)*AD$43+1,7))</f>
        <v>3.7706000000000003E-4</v>
      </c>
      <c r="AE60" s="14">
        <f>IF($A60="","",INDEX(SPI!$B$1:$I$931,$A60+(3*$B$1+2)*AD$43+1,8))</f>
        <v>2.4893E-5</v>
      </c>
      <c r="AF60" s="14">
        <f>IF($A60="","",INDEX(SPI!$B$1:$I$931,$A60+(3*$B$1+2)*AF$43+1,7))</f>
        <v>-2.3919999999999999E-4</v>
      </c>
      <c r="AG60" s="14">
        <f>IF($A60="","",INDEX(SPI!$B$1:$I$931,$A60+(3*$B$1+2)*AF$43+1,8))</f>
        <v>2.1380999999999999E-4</v>
      </c>
      <c r="AH60" s="14">
        <f>IF($A60="","",INDEX(SPI!$B$1:$I$931,$A60+(3*$B$1+2)*AH$43+1,7))</f>
        <v>-3.0689999999999998E-4</v>
      </c>
      <c r="AI60" s="14">
        <f>IF($A60="","",INDEX(SPI!$B$1:$I$931,$A60+(3*$B$1+2)*AH$43+1,8))</f>
        <v>2.7130000000000001E-2</v>
      </c>
      <c r="AJ60" s="14">
        <f>IF($A60="","",INDEX(SPI!$B$1:$I$931,$A60+(3*$B$1+2)*AJ$43+1,7))</f>
        <v>2.5322999999999999E-3</v>
      </c>
      <c r="AK60" s="14">
        <f>IF($A60="","",INDEX(SPI!$B$1:$I$931,$A60+(3*$B$1+2)*AJ$43+1,8))</f>
        <v>3.6078000000000003E-5</v>
      </c>
      <c r="AL60" s="14">
        <f>IF($A60="","",INDEX(SPI!$B$1:$I$931,$A60+(3*$B$1+2)*AL$43+1,7))</f>
        <v>-1.1169999999999999E-3</v>
      </c>
      <c r="AM60" s="14">
        <f>IF($A60="","",INDEX(SPI!$B$1:$I$931,$A60+(3*$B$1+2)*AL$43+1,8))</f>
        <v>8.0935999999999996E-4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5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2.8347000000000002E-6</v>
      </c>
      <c r="E61" s="15">
        <f>IF($A61="","",INDEX(SPI!$B$1:$I$931,$A61+(3*$B$1+2)*D$43+1,8))</f>
        <v>-2.321E-4</v>
      </c>
      <c r="F61" s="15">
        <f>IF($A61="","",INDEX(SPI!$B$1:$I$931,$A61+(3*$B$1+2)*F$43+1,7))</f>
        <v>4.3797999999999998E-4</v>
      </c>
      <c r="G61" s="15">
        <f>IF($A61="","",INDEX(SPI!$B$1:$I$931,$A61+(3*$B$1+2)*F$43+1,8))</f>
        <v>7.9222000000000001E-6</v>
      </c>
      <c r="H61" s="15">
        <f>IF($A61="","",INDEX(SPI!$B$1:$I$931,$A61+(3*$B$1+2)*H$43+1,7))</f>
        <v>-3.792E-4</v>
      </c>
      <c r="I61" s="15">
        <f>IF($A61="","",INDEX(SPI!$B$1:$I$931,$A61+(3*$B$1+2)*H$43+1,8))</f>
        <v>4.8231000000000001E-4</v>
      </c>
      <c r="J61" s="15">
        <f>IF($A61="","",INDEX(SPI!$B$1:$I$931,$A61+(3*$B$1+2)*J$43+1,7))</f>
        <v>-8.7789999999999994E-8</v>
      </c>
      <c r="K61" s="15">
        <f>IF($A61="","",INDEX(SPI!$B$1:$I$931,$A61+(3*$B$1+2)*J$43+1,8))</f>
        <v>2.1097000000000001E-5</v>
      </c>
      <c r="L61" s="15">
        <f>IF($A61="","",INDEX(SPI!$B$1:$I$931,$A61+(3*$B$1+2)*L$43+1,7))</f>
        <v>-8.602E-6</v>
      </c>
      <c r="M61" s="15">
        <f>IF($A61="","",INDEX(SPI!$B$1:$I$931,$A61+(3*$B$1+2)*L$43+1,8))</f>
        <v>-4.7180000000000003E-8</v>
      </c>
      <c r="N61" s="15">
        <f>IF($A61="","",INDEX(SPI!$B$1:$I$931,$A61+(3*$B$1+2)*N$43+1,7))</f>
        <v>-2.3289999999999999E-5</v>
      </c>
      <c r="O61" s="15">
        <f>IF($A61="","",INDEX(SPI!$B$1:$I$931,$A61+(3*$B$1+2)*N$43+1,8))</f>
        <v>3.9682999999999999E-5</v>
      </c>
      <c r="P61" s="15">
        <f>IF($A61="","",INDEX(SPI!$B$1:$I$931,$A61+(3*$B$1+2)*P$43+1,7))</f>
        <v>-5.7230000000000002E-9</v>
      </c>
      <c r="Q61" s="15">
        <f>IF($A61="","",INDEX(SPI!$B$1:$I$931,$A61+(3*$B$1+2)*P$43+1,8))</f>
        <v>2.4828999999999999E-5</v>
      </c>
      <c r="R61" s="15">
        <f>IF($A61="","",INDEX(SPI!$B$1:$I$931,$A61+(3*$B$1+2)*R$43+1,7))</f>
        <v>-1.9550000000000001E-5</v>
      </c>
      <c r="S61" s="15">
        <f>IF($A61="","",INDEX(SPI!$B$1:$I$931,$A61+(3*$B$1+2)*R$43+1,8))</f>
        <v>-5.02E-8</v>
      </c>
      <c r="T61" s="15">
        <f>IF($A61="","",INDEX(SPI!$B$1:$I$931,$A61+(3*$B$1+2)*T$43+1,7))</f>
        <v>2.2832000000000001E-5</v>
      </c>
      <c r="U61" s="15">
        <f>IF($A61="","",INDEX(SPI!$B$1:$I$931,$A61+(3*$B$1+2)*T$43+1,8))</f>
        <v>-3.2770000000000001E-6</v>
      </c>
      <c r="V61" s="15">
        <f>IF($A61="","",INDEX(SPI!$B$1:$I$931,$A61+(3*$B$1+2)*V$43+1,7))</f>
        <v>-3.8360000000000002E-7</v>
      </c>
      <c r="W61" s="15">
        <f>IF($A61="","",INDEX(SPI!$B$1:$I$931,$A61+(3*$B$1+2)*V$43+1,8))</f>
        <v>1.9981999999999999E-5</v>
      </c>
      <c r="X61" s="15">
        <f>IF($A61="","",INDEX(SPI!$B$1:$I$931,$A61+(3*$B$1+2)*X$43+1,7))</f>
        <v>-1.5590000000000002E-5</v>
      </c>
      <c r="Y61" s="15">
        <f>IF($A61="","",INDEX(SPI!$B$1:$I$931,$A61+(3*$B$1+2)*X$43+1,8))</f>
        <v>-4.15E-7</v>
      </c>
      <c r="Z61" s="15">
        <f>IF($A61="","",INDEX(SPI!$B$1:$I$931,$A61+(3*$B$1+2)*Z$43+1,7))</f>
        <v>1.5378000000000001E-5</v>
      </c>
      <c r="AA61" s="15">
        <f>IF($A61="","",INDEX(SPI!$B$1:$I$931,$A61+(3*$B$1+2)*Z$43+1,8))</f>
        <v>-1.5420000000000001E-5</v>
      </c>
      <c r="AB61" s="15">
        <f>IF($A61="","",INDEX(SPI!$B$1:$I$931,$A61+(3*$B$1+2)*AB$43+1,7))</f>
        <v>-1.254E-6</v>
      </c>
      <c r="AC61" s="15">
        <f>IF($A61="","",INDEX(SPI!$B$1:$I$931,$A61+(3*$B$1+2)*AB$43+1,8))</f>
        <v>2.5443999999999999E-5</v>
      </c>
      <c r="AD61" s="15">
        <f>IF($A61="","",INDEX(SPI!$B$1:$I$931,$A61+(3*$B$1+2)*AD$43+1,7))</f>
        <v>-1.4389999999999999E-5</v>
      </c>
      <c r="AE61" s="15">
        <f>IF($A61="","",INDEX(SPI!$B$1:$I$931,$A61+(3*$B$1+2)*AD$43+1,8))</f>
        <v>-9.5030000000000003E-7</v>
      </c>
      <c r="AF61" s="15">
        <f>IF($A61="","",INDEX(SPI!$B$1:$I$931,$A61+(3*$B$1+2)*AF$43+1,7))</f>
        <v>1.5619000000000001E-5</v>
      </c>
      <c r="AG61" s="15">
        <f>IF($A61="","",INDEX(SPI!$B$1:$I$931,$A61+(3*$B$1+2)*AF$43+1,8))</f>
        <v>-1.396E-5</v>
      </c>
      <c r="AH61" s="15">
        <f>IF($A61="","",INDEX(SPI!$B$1:$I$931,$A61+(3*$B$1+2)*AH$43+1,7))</f>
        <v>-1.9769999999999999E-6</v>
      </c>
      <c r="AI61" s="15">
        <f>IF($A61="","",INDEX(SPI!$B$1:$I$931,$A61+(3*$B$1+2)*AH$43+1,8))</f>
        <v>1.7472000000000001E-4</v>
      </c>
      <c r="AJ61" s="15">
        <f>IF($A61="","",INDEX(SPI!$B$1:$I$931,$A61+(3*$B$1+2)*AJ$43+1,7))</f>
        <v>-1.662E-4</v>
      </c>
      <c r="AK61" s="15">
        <f>IF($A61="","",INDEX(SPI!$B$1:$I$931,$A61+(3*$B$1+2)*AJ$43+1,8))</f>
        <v>-2.368E-6</v>
      </c>
      <c r="AL61" s="15">
        <f>IF($A61="","",INDEX(SPI!$B$1:$I$931,$A61+(3*$B$1+2)*AL$43+1,7))</f>
        <v>8.0709000000000003E-5</v>
      </c>
      <c r="AM61" s="15">
        <f>IF($A61="","",INDEX(SPI!$B$1:$I$931,$A61+(3*$B$1+2)*AL$43+1,8))</f>
        <v>-5.8459999999999999E-5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5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5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5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5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5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5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5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5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5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5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5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5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09375" defaultRowHeight="13.2" x14ac:dyDescent="0.25"/>
  <cols>
    <col min="1" max="16384" width="9.109375" style="1"/>
  </cols>
  <sheetData>
    <row r="1" spans="1:14" x14ac:dyDescent="0.25">
      <c r="A1" s="1" t="s">
        <v>21</v>
      </c>
      <c r="B1" s="1">
        <f>SPI!D2</f>
        <v>6</v>
      </c>
    </row>
    <row r="3" spans="1:14" x14ac:dyDescent="0.25">
      <c r="A3" s="10" t="s">
        <v>25</v>
      </c>
      <c r="D3" s="6" t="s">
        <v>31</v>
      </c>
      <c r="E3" s="1">
        <f>Dati!B4</f>
        <v>6</v>
      </c>
    </row>
    <row r="4" spans="1:14" x14ac:dyDescent="0.25">
      <c r="D4" s="1">
        <v>1</v>
      </c>
    </row>
    <row r="5" spans="1:14" x14ac:dyDescent="0.2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5">
      <c r="A8" s="6" t="s">
        <v>27</v>
      </c>
      <c r="B8" s="3">
        <f>Dati!B8</f>
        <v>13.1</v>
      </c>
      <c r="C8" s="3">
        <f>B10</f>
        <v>24.3</v>
      </c>
      <c r="D8" s="3">
        <f t="shared" ref="D8:M8" si="1">C10</f>
        <v>24.3</v>
      </c>
      <c r="E8" s="3">
        <f t="shared" si="1"/>
        <v>0</v>
      </c>
      <c r="F8" s="3">
        <f t="shared" si="1"/>
        <v>0</v>
      </c>
      <c r="G8" s="3">
        <f t="shared" si="1"/>
        <v>13.1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5">
      <c r="A9" s="6" t="s">
        <v>28</v>
      </c>
      <c r="B9" s="3">
        <f>Dati!B9</f>
        <v>0</v>
      </c>
      <c r="C9" s="3">
        <f>B11</f>
        <v>0</v>
      </c>
      <c r="D9" s="3">
        <f t="shared" ref="D9:M9" si="2">C11</f>
        <v>15.7</v>
      </c>
      <c r="E9" s="3">
        <f t="shared" si="2"/>
        <v>15.7</v>
      </c>
      <c r="F9" s="3">
        <f t="shared" si="2"/>
        <v>5</v>
      </c>
      <c r="G9" s="3">
        <f t="shared" si="2"/>
        <v>5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5">
      <c r="A10" s="6" t="s">
        <v>29</v>
      </c>
      <c r="B10" s="3">
        <f>Dati!C8</f>
        <v>24.3</v>
      </c>
      <c r="C10" s="3">
        <f>Dati!D8</f>
        <v>24.3</v>
      </c>
      <c r="D10" s="3">
        <f>Dati!E8</f>
        <v>0</v>
      </c>
      <c r="E10" s="3">
        <f>Dati!F8</f>
        <v>0</v>
      </c>
      <c r="F10" s="3">
        <f>Dati!G8</f>
        <v>13.1</v>
      </c>
      <c r="G10" s="3">
        <f>Dati!H8</f>
        <v>0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5">
      <c r="A11" s="6" t="s">
        <v>30</v>
      </c>
      <c r="B11" s="3">
        <f>Dati!C9</f>
        <v>0</v>
      </c>
      <c r="C11" s="3">
        <f>Dati!D9</f>
        <v>15.7</v>
      </c>
      <c r="D11" s="3">
        <f>Dati!E9</f>
        <v>15.7</v>
      </c>
      <c r="E11" s="3">
        <f>Dati!F9</f>
        <v>5</v>
      </c>
      <c r="F11" s="3">
        <f>Dati!G9</f>
        <v>5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5">
      <c r="A12" s="6" t="s">
        <v>35</v>
      </c>
      <c r="B12" s="3">
        <f>(B8+B10)/3</f>
        <v>12.466666666666667</v>
      </c>
      <c r="C12" s="3">
        <f t="shared" ref="C12:M12" si="3">(C8+C10)/3</f>
        <v>16.2</v>
      </c>
      <c r="D12" s="3">
        <f t="shared" si="3"/>
        <v>8.1</v>
      </c>
      <c r="E12" s="3">
        <f t="shared" si="3"/>
        <v>0</v>
      </c>
      <c r="F12" s="3">
        <f t="shared" si="3"/>
        <v>4.3666666666666663</v>
      </c>
      <c r="G12" s="3">
        <f t="shared" si="3"/>
        <v>4.3666666666666663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5">
      <c r="A13" s="6" t="s">
        <v>36</v>
      </c>
      <c r="B13" s="3">
        <f>(B9+B11)/3</f>
        <v>0</v>
      </c>
      <c r="C13" s="3">
        <f t="shared" ref="C13:M13" si="4">(C9+C11)/3</f>
        <v>5.2333333333333334</v>
      </c>
      <c r="D13" s="3">
        <f t="shared" si="4"/>
        <v>10.466666666666667</v>
      </c>
      <c r="E13" s="3">
        <f t="shared" si="4"/>
        <v>6.8999999999999995</v>
      </c>
      <c r="F13" s="3">
        <f t="shared" si="4"/>
        <v>3.3333333333333335</v>
      </c>
      <c r="G13" s="3">
        <f t="shared" si="4"/>
        <v>1.6666666666666667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5">
      <c r="A14" s="6" t="s">
        <v>37</v>
      </c>
      <c r="B14" s="9">
        <f>(B8*B11-B9*B10)/2</f>
        <v>0</v>
      </c>
      <c r="C14" s="9">
        <f t="shared" ref="C14:M14" si="5">(C8*C11-C9*C10)/2</f>
        <v>190.755</v>
      </c>
      <c r="D14" s="9">
        <f t="shared" si="5"/>
        <v>190.755</v>
      </c>
      <c r="E14" s="9">
        <f t="shared" si="5"/>
        <v>0</v>
      </c>
      <c r="F14" s="9">
        <f t="shared" si="5"/>
        <v>-32.75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348.76</v>
      </c>
    </row>
    <row r="15" spans="1:14" x14ac:dyDescent="0.25">
      <c r="A15" s="6" t="s">
        <v>38</v>
      </c>
      <c r="B15" s="11">
        <f>B14*B12</f>
        <v>0</v>
      </c>
      <c r="C15" s="11">
        <f t="shared" ref="C15:M15" si="6">C14*C12</f>
        <v>3090.2309999999998</v>
      </c>
      <c r="D15" s="11">
        <f t="shared" si="6"/>
        <v>1545.1154999999999</v>
      </c>
      <c r="E15" s="11">
        <f t="shared" si="6"/>
        <v>0</v>
      </c>
      <c r="F15" s="11">
        <f t="shared" si="6"/>
        <v>-143.00833333333333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4492.3381666666664</v>
      </c>
    </row>
    <row r="16" spans="1:14" x14ac:dyDescent="0.25">
      <c r="A16" s="6" t="s">
        <v>39</v>
      </c>
      <c r="B16" s="11">
        <f>B14*B13</f>
        <v>0</v>
      </c>
      <c r="C16" s="11">
        <f t="shared" ref="C16:M16" si="7">C14*C13</f>
        <v>998.28449999999998</v>
      </c>
      <c r="D16" s="11">
        <f t="shared" si="7"/>
        <v>1996.569</v>
      </c>
      <c r="E16" s="11">
        <f t="shared" si="7"/>
        <v>0</v>
      </c>
      <c r="F16" s="11">
        <f t="shared" si="7"/>
        <v>-109.16666666666667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2885.6868333333337</v>
      </c>
    </row>
    <row r="18" spans="1:22" x14ac:dyDescent="0.25">
      <c r="A18" s="6" t="s">
        <v>12</v>
      </c>
      <c r="B18" s="3">
        <f>N15/N14</f>
        <v>12.880887047444279</v>
      </c>
      <c r="E18" s="7" t="s">
        <v>61</v>
      </c>
      <c r="H18" s="6" t="s">
        <v>60</v>
      </c>
      <c r="I18" s="3">
        <f>B18-F19</f>
        <v>12.15188704744428</v>
      </c>
      <c r="J18" s="3">
        <f>B18+F19</f>
        <v>13.609887047444278</v>
      </c>
      <c r="L18" s="3">
        <f>B18</f>
        <v>12.880887047444279</v>
      </c>
      <c r="M18" s="3">
        <f>B18</f>
        <v>12.880887047444279</v>
      </c>
    </row>
    <row r="19" spans="1:22" x14ac:dyDescent="0.25">
      <c r="A19" s="6" t="s">
        <v>13</v>
      </c>
      <c r="B19" s="3">
        <f>N16/N14</f>
        <v>8.2741335971250543</v>
      </c>
      <c r="E19" s="29">
        <v>0.03</v>
      </c>
      <c r="F19" s="1">
        <f>E19*MAX(B24:B25)</f>
        <v>0.72899999999999998</v>
      </c>
      <c r="I19" s="3">
        <f>B19</f>
        <v>8.2741335971250543</v>
      </c>
      <c r="J19" s="3">
        <f>B19</f>
        <v>8.2741335971250543</v>
      </c>
      <c r="L19" s="3">
        <f>B19-F19</f>
        <v>7.5451335971250542</v>
      </c>
      <c r="M19" s="3">
        <f>B19+F19</f>
        <v>9.0031335971250535</v>
      </c>
    </row>
    <row r="21" spans="1:22" x14ac:dyDescent="0.25">
      <c r="A21" s="10" t="s">
        <v>58</v>
      </c>
    </row>
    <row r="22" spans="1:22" x14ac:dyDescent="0.25">
      <c r="A22" s="6" t="s">
        <v>47</v>
      </c>
      <c r="B22" s="18">
        <f>MIN(Dati!B8:M8)</f>
        <v>0</v>
      </c>
      <c r="C22" s="6" t="s">
        <v>48</v>
      </c>
      <c r="D22" s="3">
        <f>MAX(Dati!B8:M8)</f>
        <v>24.3</v>
      </c>
      <c r="G22" s="7" t="s">
        <v>40</v>
      </c>
    </row>
    <row r="23" spans="1:22" x14ac:dyDescent="0.25">
      <c r="A23" s="6" t="s">
        <v>50</v>
      </c>
      <c r="B23" s="18">
        <f>MIN(Dati!B9:M9)</f>
        <v>0</v>
      </c>
      <c r="C23" s="6" t="s">
        <v>51</v>
      </c>
      <c r="D23" s="3">
        <f>MAX(Dati!B9:M9)</f>
        <v>15.7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 t="str">
        <f>Dati!H7</f>
        <v/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5">
      <c r="A24" s="6" t="s">
        <v>49</v>
      </c>
      <c r="B24" s="3">
        <f>D22-B22</f>
        <v>24.3</v>
      </c>
      <c r="C24" s="6" t="s">
        <v>53</v>
      </c>
      <c r="D24" s="2">
        <f>V26/B24</f>
        <v>7.511022481753162E-5</v>
      </c>
      <c r="E24" s="6" t="s">
        <v>55</v>
      </c>
      <c r="G24" s="5" t="s">
        <v>14</v>
      </c>
      <c r="H24" s="21">
        <f>Dati!B8-$B$18</f>
        <v>0.2191129525557205</v>
      </c>
      <c r="I24" s="21">
        <f>Dati!C8-$B$18</f>
        <v>11.419112952555722</v>
      </c>
      <c r="J24" s="21">
        <f>Dati!D8-$B$18</f>
        <v>11.419112952555722</v>
      </c>
      <c r="K24" s="21">
        <f>IF(K23&lt;=$E$3,Dati!E8-$B$18,"")</f>
        <v>-12.880887047444279</v>
      </c>
      <c r="L24" s="21">
        <f>IF(L23&lt;=$E$3,Dati!F8-$B$18,"")</f>
        <v>-12.880887047444279</v>
      </c>
      <c r="M24" s="21">
        <f>IF(M23&lt;=$E$3,Dati!G8-$B$18,"")</f>
        <v>0.2191129525557205</v>
      </c>
      <c r="N24" s="21" t="str">
        <f>IF(N23&lt;=$E$3,Dati!H8-$B$18,"")</f>
        <v/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5">
      <c r="A25" s="6" t="s">
        <v>52</v>
      </c>
      <c r="B25" s="3">
        <f>D23-B23</f>
        <v>15.7</v>
      </c>
      <c r="C25" s="6" t="s">
        <v>54</v>
      </c>
      <c r="D25" s="2">
        <f>V27/B25</f>
        <v>1.336627462418176E-3</v>
      </c>
      <c r="E25" s="2">
        <f>MAX(V26:V27)/MAX(B24:B25)</f>
        <v>8.6358235226194899E-4</v>
      </c>
      <c r="G25" s="5" t="s">
        <v>15</v>
      </c>
      <c r="H25" s="21">
        <f>Dati!B9-$B$19</f>
        <v>-8.2741335971250543</v>
      </c>
      <c r="I25" s="21">
        <f>Dati!C9-$B$19</f>
        <v>-8.2741335971250543</v>
      </c>
      <c r="J25" s="21">
        <f>Dati!D9-$B$19</f>
        <v>7.425866402874945</v>
      </c>
      <c r="K25" s="21">
        <f>IF(K23&lt;=$E$3,Dati!E9-$B$19,"")</f>
        <v>7.425866402874945</v>
      </c>
      <c r="L25" s="21">
        <f>IF(L23&lt;=$E$3,Dati!F9-$B$19,"")</f>
        <v>-3.2741335971250543</v>
      </c>
      <c r="M25" s="21">
        <f>IF(M23&lt;=$E$3,Dati!G9-$B$19,"")</f>
        <v>-3.2741335971250543</v>
      </c>
      <c r="N25" s="21" t="str">
        <f>IF(N23&lt;=$E$3,Dati!H9-$B$19,"")</f>
        <v/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5">
      <c r="G26" s="1" t="s">
        <v>17</v>
      </c>
      <c r="H26" s="21">
        <f>SQRT(H24^2+H25^2)</f>
        <v>8.277034328130533</v>
      </c>
      <c r="I26" s="21">
        <f>SQRT(I24^2+I25^2)</f>
        <v>14.101681722627958</v>
      </c>
      <c r="J26" s="21">
        <f>SQRT(J24^2+J25^2)</f>
        <v>13.621293347423832</v>
      </c>
      <c r="K26" s="21">
        <f>IF(K23&lt;=$E$3,SQRT(K24^2+K25^2),"")</f>
        <v>14.868111613865583</v>
      </c>
      <c r="L26" s="21">
        <f t="shared" ref="L26:R26" si="8">IF(L23&lt;=$E$3,SQRT(L24^2+L25^2),"")</f>
        <v>13.290492915646162</v>
      </c>
      <c r="M26" s="21">
        <f t="shared" si="8"/>
        <v>3.2814571912186716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1.8251784630660183E-3</v>
      </c>
    </row>
    <row r="27" spans="1:22" x14ac:dyDescent="0.25">
      <c r="G27" s="5" t="s">
        <v>16</v>
      </c>
      <c r="H27" s="22">
        <f>ATAN2(H24,H25)</f>
        <v>-1.5443208352247426</v>
      </c>
      <c r="I27" s="22">
        <f>ATAN2(I24,I25)</f>
        <v>-0.62703701697561298</v>
      </c>
      <c r="J27" s="22">
        <f>ATAN2(J24,J25)</f>
        <v>0.57658714963960667</v>
      </c>
      <c r="K27" s="22">
        <f>IF(K23&lt;=$E$3,ATAN2(K24,K25),"")</f>
        <v>2.6186297741029705</v>
      </c>
      <c r="L27" s="22">
        <f t="shared" ref="L27:R27" si="9">IF(L23&lt;=$E$3,ATAN2(L24,L25),"")</f>
        <v>-2.8926786738436916</v>
      </c>
      <c r="M27" s="22">
        <f t="shared" si="9"/>
        <v>-1.5039735429795069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2.0985051159965361E-2</v>
      </c>
    </row>
    <row r="28" spans="1:22" x14ac:dyDescent="0.25">
      <c r="C28" s="6" t="s">
        <v>3</v>
      </c>
      <c r="E28" s="6" t="s">
        <v>9</v>
      </c>
      <c r="F28" s="1">
        <v>1E-3</v>
      </c>
    </row>
    <row r="29" spans="1:22" x14ac:dyDescent="0.25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5">
      <c r="A30" s="1">
        <f>'Elab-Modi'!A6</f>
        <v>6</v>
      </c>
      <c r="B30" s="4" t="s">
        <v>0</v>
      </c>
      <c r="C30" s="14">
        <f>HLOOKUP(Elab!$C$29,'Elab-Modi'!$C$5:$AF$35,2)</f>
        <v>-1.825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-1.8250034169213162E-3</v>
      </c>
      <c r="I30" s="2">
        <f t="shared" ref="I30:S30" si="10">IF(OR(I$23="",$C30=""),"",I$26*(COS(I$27+$F31)-COS(I$27))+$D31)</f>
        <v>-1.8251784630660183E-3</v>
      </c>
      <c r="J30" s="2">
        <f t="shared" si="10"/>
        <v>9.5058152247416163E-4</v>
      </c>
      <c r="K30" s="2">
        <f t="shared" si="10"/>
        <v>9.5096131009012107E-4</v>
      </c>
      <c r="L30" s="2">
        <f t="shared" si="10"/>
        <v>-9.4079868005616618E-4</v>
      </c>
      <c r="M30" s="2">
        <f t="shared" si="10"/>
        <v>-9.4100342152681317E-4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-1.8251784630660183E-3</v>
      </c>
      <c r="U30" s="2">
        <f>MAX(H30:S30)</f>
        <v>9.5096131009012107E-4</v>
      </c>
      <c r="V30" s="2">
        <f>MAX(-T30,U30)</f>
        <v>1.8251784630660183E-3</v>
      </c>
    </row>
    <row r="31" spans="1:22" x14ac:dyDescent="0.25">
      <c r="B31" s="4" t="s">
        <v>1</v>
      </c>
      <c r="C31" s="14">
        <f>HLOOKUP(Elab!$C$29,'Elab-Modi'!$C$5:$AF$35,3)</f>
        <v>20.984999999999999</v>
      </c>
      <c r="D31" s="14">
        <f>(C30-C32*$B$19)*$F$28</f>
        <v>-3.6213318002829034E-4</v>
      </c>
      <c r="E31" s="14">
        <f>(C31+C32*$B$18)*$F$28</f>
        <v>1.8707659170011853E-2</v>
      </c>
      <c r="F31" s="14">
        <f>C32*$F$28</f>
        <v>-1.7680000000000001E-4</v>
      </c>
      <c r="G31" s="1" t="str">
        <f>IF(C30="","","Vy")</f>
        <v>Vy</v>
      </c>
      <c r="H31" s="2">
        <f>IF(OR(H$23="",$C30=""),"",H$26*(SIN(H$27+$F31)-SIN(H$27))+$E31)</f>
        <v>1.866904931762866E-2</v>
      </c>
      <c r="I31" s="2">
        <f t="shared" ref="I31:S31" si="11">IF(OR(I$23="",$C30=""),"",I$26*(SIN(I$27+$F31)-SIN(I$27))+$E31)</f>
        <v>1.668888932794485E-2</v>
      </c>
      <c r="J31" s="2">
        <f t="shared" si="11"/>
        <v>1.6688643950760251E-2</v>
      </c>
      <c r="K31" s="2">
        <f t="shared" si="11"/>
        <v>2.098488392838144E-2</v>
      </c>
      <c r="L31" s="2">
        <f t="shared" si="11"/>
        <v>2.0985051159965361E-2</v>
      </c>
      <c r="M31" s="2">
        <f t="shared" si="11"/>
        <v>1.8668971172028689E-2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1.6688643950760251E-2</v>
      </c>
      <c r="U31" s="2">
        <f>MAX(H31:S31)</f>
        <v>2.0985051159965361E-2</v>
      </c>
      <c r="V31" s="2">
        <f>MAX(-T31,U31)</f>
        <v>2.0985051159965361E-2</v>
      </c>
    </row>
    <row r="32" spans="1:22" x14ac:dyDescent="0.25">
      <c r="A32" s="13"/>
      <c r="B32" s="13" t="s">
        <v>2</v>
      </c>
      <c r="C32" s="15">
        <f>HLOOKUP(Elab!$C$29,'Elab-Modi'!$C$5:$AF$35,4)</f>
        <v>-0.17680000000000001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5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-1.4830000000000001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-1.483002242541076E-3</v>
      </c>
      <c r="I33" s="2">
        <f t="shared" si="12"/>
        <v>-1.4831170774863137E-3</v>
      </c>
      <c r="J33" s="2">
        <f t="shared" si="12"/>
        <v>7.6512291482986781E-4</v>
      </c>
      <c r="K33" s="2">
        <f t="shared" si="12"/>
        <v>7.6537206564648234E-4</v>
      </c>
      <c r="L33" s="2">
        <f t="shared" si="12"/>
        <v>-7.6686792911774744E-4</v>
      </c>
      <c r="M33" s="2">
        <f t="shared" si="12"/>
        <v>-7.6700224498864409E-4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-1.4831170774863137E-3</v>
      </c>
      <c r="U33" s="2">
        <f>MAX(H33:S33)</f>
        <v>7.6537206564648234E-4</v>
      </c>
      <c r="V33" s="2">
        <f>MAX(-T33,U33)</f>
        <v>1.4831170774863137E-3</v>
      </c>
    </row>
    <row r="34" spans="1:22" x14ac:dyDescent="0.2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17.759</v>
      </c>
      <c r="D34" s="14">
        <f>IF(C33="","",(C33-C35*$B$19)*$F$28)</f>
        <v>-2.9814406889169234E-4</v>
      </c>
      <c r="E34" s="14">
        <f>IF(C33="","",(C34+C35*$B$18)*$F$28)</f>
        <v>1.5914456974805979E-2</v>
      </c>
      <c r="F34" s="14">
        <f>IF(C33="","",C35*$F$28)</f>
        <v>-1.4319999999999998E-4</v>
      </c>
      <c r="G34" s="1" t="str">
        <f>IF(C33="","","Vy")</f>
        <v>Vy</v>
      </c>
      <c r="H34" s="2">
        <f t="shared" ref="H34:S34" si="13">IF(OR(H$23="",$C33=""),"",H$26*(SIN(H$27+$F34)-SIN(H$27))+$E34)</f>
        <v>1.5883164835791788E-2</v>
      </c>
      <c r="I34" s="2">
        <f t="shared" si="13"/>
        <v>1.4279324841272114E-2</v>
      </c>
      <c r="J34" s="2">
        <f t="shared" si="13"/>
        <v>1.4279163867288367E-2</v>
      </c>
      <c r="K34" s="2">
        <f t="shared" si="13"/>
        <v>1.7758923855398113E-2</v>
      </c>
      <c r="L34" s="2">
        <f t="shared" si="13"/>
        <v>1.7759033563782375E-2</v>
      </c>
      <c r="M34" s="2">
        <f t="shared" si="13"/>
        <v>1.5883113570192144E-2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1.4279163867288367E-2</v>
      </c>
      <c r="U34" s="2">
        <f>MAX(H34:S34)</f>
        <v>1.7759033563782375E-2</v>
      </c>
      <c r="V34" s="2">
        <f>MAX(-T34,U34)</f>
        <v>1.7759033563782375E-2</v>
      </c>
    </row>
    <row r="35" spans="1:22" x14ac:dyDescent="0.2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-0.14319999999999999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5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-1.0640000000000001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-1.0640011361324779E-3</v>
      </c>
      <c r="I36" s="2">
        <f t="shared" si="14"/>
        <v>-1.0640592843486607E-3</v>
      </c>
      <c r="J36" s="2">
        <f t="shared" si="14"/>
        <v>5.3577071288280604E-4</v>
      </c>
      <c r="K36" s="2">
        <f t="shared" si="14"/>
        <v>5.3589687374544417E-4</v>
      </c>
      <c r="L36" s="2">
        <f t="shared" si="14"/>
        <v>-5.5443312436965456E-4</v>
      </c>
      <c r="M36" s="2">
        <f t="shared" si="14"/>
        <v>-5.5450113701429335E-4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-1.0640592843486607E-3</v>
      </c>
      <c r="U36" s="2">
        <f>MAX(H36:S36)</f>
        <v>5.3589687374544417E-4</v>
      </c>
      <c r="V36" s="2">
        <f>MAX(-T36,U36)</f>
        <v>1.0640592843486607E-3</v>
      </c>
    </row>
    <row r="37" spans="1:22" x14ac:dyDescent="0.2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13.433</v>
      </c>
      <c r="D37" s="14">
        <f>IF(C36="","",(C36-C38*$B$19)*$F$28)</f>
        <v>-2.2086578645295695E-4</v>
      </c>
      <c r="E37" s="14">
        <f>IF(C36="","",(C37+C38*$B$18)*$F$28)</f>
        <v>1.2120437609865429E-2</v>
      </c>
      <c r="F37" s="14">
        <f>IF(C36="","",C38*$F$28)</f>
        <v>-1.0190000000000001E-4</v>
      </c>
      <c r="G37" s="1" t="str">
        <f>IF(C36="","","Vy")</f>
        <v>Vy</v>
      </c>
      <c r="H37" s="2">
        <f t="shared" ref="H37:S37" si="15">IF(OR(H$23="",$C36=""),"",H$26*(SIN(H$27+$F37)-SIN(H$27))+$E37)</f>
        <v>1.2098152957727306E-2</v>
      </c>
      <c r="I37" s="2">
        <f t="shared" si="15"/>
        <v>1.095687295970204E-2</v>
      </c>
      <c r="J37" s="2">
        <f t="shared" si="15"/>
        <v>1.0956791448363456E-2</v>
      </c>
      <c r="K37" s="2">
        <f t="shared" si="15"/>
        <v>1.3432961444081152E-2</v>
      </c>
      <c r="L37" s="2">
        <f t="shared" si="15"/>
        <v>1.3433016996394685E-2</v>
      </c>
      <c r="M37" s="2">
        <f t="shared" si="15"/>
        <v>1.2098126998702104E-2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1.0956791448363456E-2</v>
      </c>
      <c r="U37" s="2">
        <f>MAX(H37:S37)</f>
        <v>1.3433016996394685E-2</v>
      </c>
      <c r="V37" s="2">
        <f>MAX(-T37,U37)</f>
        <v>1.3433016996394685E-2</v>
      </c>
    </row>
    <row r="38" spans="1:22" x14ac:dyDescent="0.2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-0.1019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5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-0.60940000000000005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-6.0940036120390388E-4</v>
      </c>
      <c r="I39" s="2">
        <f t="shared" si="16"/>
        <v>-6.0941883758523546E-4</v>
      </c>
      <c r="J39" s="2">
        <f t="shared" si="16"/>
        <v>2.9238916191873764E-4</v>
      </c>
      <c r="K39" s="2">
        <f t="shared" si="16"/>
        <v>2.9242924906589733E-4</v>
      </c>
      <c r="L39" s="2">
        <f t="shared" si="16"/>
        <v>-3.2217875059675338E-4</v>
      </c>
      <c r="M39" s="2">
        <f t="shared" si="16"/>
        <v>-3.2220036136202767E-4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-6.0941883758523546E-4</v>
      </c>
      <c r="U39" s="2">
        <f>MAX(H39:S39)</f>
        <v>2.9242924906589733E-4</v>
      </c>
      <c r="V39" s="2">
        <f>MAX(-T39,U39)</f>
        <v>6.0941883758523546E-4</v>
      </c>
    </row>
    <row r="40" spans="1:22" x14ac:dyDescent="0.2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8.3082999999999991</v>
      </c>
      <c r="D40" s="14">
        <f>IF(C39="","",(C39-C41*$B$19)*$F$28)</f>
        <v>-1.3413376618113694E-4</v>
      </c>
      <c r="E40" s="14">
        <f>IF(C39="","",(C40+C41*$B$18)*$F$28)</f>
        <v>7.5684218479947999E-3</v>
      </c>
      <c r="F40" s="14">
        <f>IF(C39="","",C41*$F$28)</f>
        <v>-5.7439999999999999E-5</v>
      </c>
      <c r="G40" s="1" t="str">
        <f>IF(C39="","","Vy")</f>
        <v>Vy</v>
      </c>
      <c r="H40" s="2">
        <f t="shared" ref="H40:S40" si="17">IF(OR(H$23="",$C39=""),"",H$26*(SIN(H$27+$F40)-SIN(H$27))+$E40)</f>
        <v>7.5558496496535557E-3</v>
      </c>
      <c r="I40" s="2">
        <f t="shared" si="17"/>
        <v>6.9125216500074737E-3</v>
      </c>
      <c r="J40" s="2">
        <f t="shared" si="17"/>
        <v>6.9124957500804685E-3</v>
      </c>
      <c r="K40" s="2">
        <f t="shared" si="17"/>
        <v>8.3082877493134283E-3</v>
      </c>
      <c r="L40" s="2">
        <f t="shared" si="17"/>
        <v>8.308305400855252E-3</v>
      </c>
      <c r="M40" s="2">
        <f t="shared" si="17"/>
        <v>7.5558414012691297E-3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6.9124957500804685E-3</v>
      </c>
      <c r="U40" s="2">
        <f>MAX(H40:S40)</f>
        <v>8.308305400855252E-3</v>
      </c>
      <c r="V40" s="2">
        <f>MAX(-T40,U40)</f>
        <v>8.308305400855252E-3</v>
      </c>
    </row>
    <row r="41" spans="1:22" x14ac:dyDescent="0.2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-5.7439999999999998E-2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5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-0.1976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-1.9760003513391935E-4</v>
      </c>
      <c r="I42" s="2">
        <f t="shared" si="18"/>
        <v>-1.9760183143650173E-4</v>
      </c>
      <c r="J42" s="2">
        <f t="shared" si="18"/>
        <v>8.3585168548051919E-5</v>
      </c>
      <c r="K42" s="2">
        <f t="shared" si="18"/>
        <v>8.3589065880580914E-5</v>
      </c>
      <c r="L42" s="2">
        <f t="shared" si="18"/>
        <v>-1.0804793410855166E-4</v>
      </c>
      <c r="M42" s="2">
        <f t="shared" si="18"/>
        <v>-1.0805003513890398E-4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-1.9760183143650173E-4</v>
      </c>
      <c r="U42" s="2">
        <f>MAX(H42:S42)</f>
        <v>8.3589065880580914E-5</v>
      </c>
      <c r="V42" s="2">
        <f>MAX(-T42,U42)</f>
        <v>1.9760183143650173E-4</v>
      </c>
    </row>
    <row r="43" spans="1:22" x14ac:dyDescent="0.2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3.367</v>
      </c>
      <c r="D43" s="14">
        <f>IF(C42="","",(C42-C44*$B$19)*$F$28)</f>
        <v>-4.9410267275490276E-5</v>
      </c>
      <c r="E43" s="14">
        <f>IF(C42="","",(C43+C44*$B$18)*$F$28)</f>
        <v>3.1363033129802732E-3</v>
      </c>
      <c r="F43" s="14">
        <f>IF(C42="","",C44*$F$28)</f>
        <v>-1.791E-5</v>
      </c>
      <c r="G43" s="1" t="str">
        <f>IF(C42="","","Vy")</f>
        <v>Vy</v>
      </c>
      <c r="H43" s="2">
        <f t="shared" ref="H43:S43" si="19">IF(OR(H$23="",$C42=""),"",H$26*(SIN(H$27+$F43)-SIN(H$27))+$E43)</f>
        <v>3.1323803270395341E-3</v>
      </c>
      <c r="I43" s="2">
        <f t="shared" si="19"/>
        <v>2.9317883270504838E-3</v>
      </c>
      <c r="J43" s="2">
        <f t="shared" si="19"/>
        <v>2.9317858090203049E-3</v>
      </c>
      <c r="K43" s="2">
        <f t="shared" si="19"/>
        <v>3.3669988089962116E-3</v>
      </c>
      <c r="L43" s="2">
        <f t="shared" si="19"/>
        <v>3.3670005251061901E-3</v>
      </c>
      <c r="M43" s="2">
        <f t="shared" si="19"/>
        <v>3.1323795251189689E-3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2.9317858090203049E-3</v>
      </c>
      <c r="U43" s="2">
        <f>MAX(H43:S43)</f>
        <v>3.3670005251061901E-3</v>
      </c>
      <c r="V43" s="2">
        <f>MAX(-T43,U43)</f>
        <v>3.3670005251061901E-3</v>
      </c>
    </row>
    <row r="44" spans="1:22" x14ac:dyDescent="0.2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-1.7909999999999999E-2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5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-3.1649999999999998E-3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-3.1650000067848946E-6</v>
      </c>
      <c r="I45" s="2">
        <f t="shared" si="20"/>
        <v>-3.1650003077992558E-6</v>
      </c>
      <c r="J45" s="2">
        <f t="shared" si="20"/>
        <v>4.7896969247915526E-7</v>
      </c>
      <c r="K45" s="2">
        <f t="shared" si="20"/>
        <v>4.7897034786606778E-7</v>
      </c>
      <c r="L45" s="2">
        <f t="shared" si="20"/>
        <v>-2.004499653634337E-6</v>
      </c>
      <c r="M45" s="2">
        <f t="shared" si="20"/>
        <v>-2.004500006241289E-6</v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-3.1650003077992558E-6</v>
      </c>
      <c r="U45" s="2">
        <f>MAX(H45:S45)</f>
        <v>4.7897034786606778E-7</v>
      </c>
      <c r="V45" s="2">
        <f>MAX(-T45,U45)</f>
        <v>3.1650003077992558E-6</v>
      </c>
    </row>
    <row r="46" spans="1:22" x14ac:dyDescent="0.25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0.10075000000000001</v>
      </c>
      <c r="D46" s="14">
        <f>IF(C45="","",(C45-C47*$B$19)*$F$28)</f>
        <v>-1.2445735921072749E-6</v>
      </c>
      <c r="E46" s="14">
        <f>IF(C45="","",(C46+C47*$B$18)*$F$28)</f>
        <v>9.776034611628819E-5</v>
      </c>
      <c r="F46" s="14">
        <f>IF(C45="","",C47*$F$28)</f>
        <v>-2.3210000000000002E-7</v>
      </c>
      <c r="G46" s="1" t="str">
        <f>IF(C45="","","Vy")</f>
        <v>Vy</v>
      </c>
      <c r="H46" s="2">
        <f t="shared" ref="H46:S46" si="21">IF(OR(H$23="",$C45=""),"",H$26*(SIN(H$27+$F46)-SIN(H$27))+$E46)</f>
        <v>9.7709490222898512E-5</v>
      </c>
      <c r="I46" s="2">
        <f t="shared" si="21"/>
        <v>9.5109970221729211E-5</v>
      </c>
      <c r="J46" s="2">
        <f t="shared" si="21"/>
        <v>9.5109969798912658E-5</v>
      </c>
      <c r="K46" s="2">
        <f t="shared" si="21"/>
        <v>1.0074999980123522E-4</v>
      </c>
      <c r="L46" s="2">
        <f t="shared" si="21"/>
        <v>1.0075000008971968E-4</v>
      </c>
      <c r="M46" s="2">
        <f t="shared" si="21"/>
        <v>9.7709490088385113E-5</v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9.5109969798912658E-5</v>
      </c>
      <c r="U46" s="2">
        <f>MAX(H46:S46)</f>
        <v>1.0075000008971968E-4</v>
      </c>
      <c r="V46" s="2">
        <f>MAX(-T46,U46)</f>
        <v>1.0075000008971968E-4</v>
      </c>
    </row>
    <row r="47" spans="1:22" x14ac:dyDescent="0.25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-2.321E-4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5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5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5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5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5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5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5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5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5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5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5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5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5">
      <c r="A61" s="10" t="s">
        <v>59</v>
      </c>
      <c r="E61" s="6" t="s">
        <v>56</v>
      </c>
      <c r="F61" s="1">
        <v>0.1</v>
      </c>
    </row>
    <row r="62" spans="1:22" x14ac:dyDescent="0.25">
      <c r="C62" s="6"/>
      <c r="E62" s="6" t="s">
        <v>9</v>
      </c>
      <c r="F62" s="2">
        <f>F61/E25*F28</f>
        <v>0.11579671555130062</v>
      </c>
    </row>
    <row r="63" spans="1:22" x14ac:dyDescent="0.25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5">
      <c r="A64" s="1">
        <f>IF(A30="","",A30)</f>
        <v>6</v>
      </c>
      <c r="B64" s="1" t="str">
        <f>IF(B30="","",B30)</f>
        <v>Vx</v>
      </c>
      <c r="C64" s="14">
        <f>IF(C30="","",C30)</f>
        <v>-1.825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-0.21136309047935992</v>
      </c>
      <c r="I64" s="2">
        <f t="shared" ref="I64:S64" si="30">IF(OR(I$23="",$C64=""),"",I$26*(COS(I$27+$F65)-COS(I$27))+$D65)</f>
        <v>-0.21371018112058707</v>
      </c>
      <c r="J64" s="2">
        <f t="shared" si="30"/>
        <v>0.10769125701585858</v>
      </c>
      <c r="K64" s="2">
        <f t="shared" si="30"/>
        <v>0.1127836054606598</v>
      </c>
      <c r="L64" s="2">
        <f t="shared" si="30"/>
        <v>-0.10626068677245926</v>
      </c>
      <c r="M64" s="2">
        <f t="shared" si="30"/>
        <v>-0.10900594457603405</v>
      </c>
      <c r="N64" s="2" t="str">
        <f t="shared" si="30"/>
        <v/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5">
      <c r="B65" s="1" t="str">
        <f t="shared" ref="B65:C93" si="31">IF(B31="","",B31)</f>
        <v>Vy</v>
      </c>
      <c r="C65" s="14">
        <f t="shared" si="31"/>
        <v>20.984999999999999</v>
      </c>
      <c r="D65" s="2">
        <f>(C30-C32*$B$19)*$F$62</f>
        <v>-4.1933832839423875E-2</v>
      </c>
      <c r="E65" s="2">
        <f>(C31+C32*$B$18)*$F$62</f>
        <v>2.1662854875405433</v>
      </c>
      <c r="F65" s="2">
        <f>C32*$F$62</f>
        <v>-2.0472859309469953E-2</v>
      </c>
      <c r="G65" s="1" t="str">
        <f>IF(G31="","","Vy")</f>
        <v>Vy</v>
      </c>
      <c r="H65" s="2">
        <f>IF(OR(H$23="",$C64=""),"",H$26*(SIN(H$27+$F65)-SIN(H$27))+$E65)</f>
        <v>2.1635338734577729</v>
      </c>
      <c r="I65" s="2">
        <f t="shared" ref="I65:S65" si="32">IF(OR(I$23="",$C64=""),"",I$26*(SIN(I$27+$F65)-SIN(I$27))+$E65)</f>
        <v>1.9342538666343212</v>
      </c>
      <c r="J65" s="2">
        <f t="shared" si="32"/>
        <v>1.9309637485033186</v>
      </c>
      <c r="K65" s="2">
        <f t="shared" si="32"/>
        <v>2.4284194775934873</v>
      </c>
      <c r="L65" s="2">
        <f t="shared" si="32"/>
        <v>2.4306617874025149</v>
      </c>
      <c r="M65" s="2">
        <f t="shared" si="32"/>
        <v>2.162486065135798</v>
      </c>
      <c r="N65" s="2" t="str">
        <f t="shared" si="32"/>
        <v/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5">
      <c r="A66" s="13"/>
      <c r="B66" s="13" t="str">
        <f t="shared" si="31"/>
        <v>Rot</v>
      </c>
      <c r="C66" s="15">
        <f t="shared" si="31"/>
        <v>-0.17680000000000001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5">
      <c r="A67" s="1">
        <f>IF(A33="","",A33)</f>
        <v>5</v>
      </c>
      <c r="B67" s="1" t="str">
        <f t="shared" si="31"/>
        <v>Vx</v>
      </c>
      <c r="C67" s="14">
        <f t="shared" si="31"/>
        <v>-1.4830000000000001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-0.17175036517160977</v>
      </c>
      <c r="I67" s="2">
        <f t="shared" ref="I67" si="33">IF(OR(I$23="",$C67=""),"",I$26*(COS(I$27+$F68)-COS(I$27))+$D68)</f>
        <v>-0.17329013779631905</v>
      </c>
      <c r="J67" s="2">
        <f t="shared" ref="J67" si="34">IF(OR(J$23="",$C67=""),"",J$26*(COS(J$27+$F68)-COS(J$27))+$D68)</f>
        <v>8.7036739431776478E-2</v>
      </c>
      <c r="K67" s="2">
        <f t="shared" ref="K67" si="35">IF(OR(K$23="",$C67=""),"",K$26*(COS(K$27+$F68)-COS(K$27))+$D68)</f>
        <v>9.0377496108598576E-2</v>
      </c>
      <c r="L67" s="2">
        <f t="shared" ref="L67" si="36">IF(OR(L$23="",$C67=""),"",L$26*(COS(L$27+$F68)-COS(L$27))+$D68)</f>
        <v>-8.704273232074225E-2</v>
      </c>
      <c r="M67" s="2">
        <f t="shared" ref="M67" si="37">IF(OR(M$23="",$C67=""),"",M$26*(COS(M$27+$F68)-COS(M$27))+$D68)</f>
        <v>-8.8843716372853834E-2</v>
      </c>
      <c r="N67" s="2" t="str">
        <f t="shared" ref="N67" si="38">IF(OR(N$23="",$C67=""),"",N$26*(COS(N$27+$F68)-COS(N$27))+$D68)</f>
        <v/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5">
      <c r="B68" s="1" t="str">
        <f t="shared" si="31"/>
        <v>Vy</v>
      </c>
      <c r="C68" s="14">
        <f t="shared" si="31"/>
        <v>17.759</v>
      </c>
      <c r="D68" s="2">
        <f>IF(C33="","",(C33-C35*$B$19)*$F$62)</f>
        <v>-3.4524103938758675E-2</v>
      </c>
      <c r="E68" s="2">
        <f>IF(C33="","",(C34+C35*$B$18)*$F$62)</f>
        <v>1.8428418474650203</v>
      </c>
      <c r="F68" s="2">
        <f>IF(C33="","",C35*$F$62)</f>
        <v>-1.6582089666946249E-2</v>
      </c>
      <c r="G68" s="1" t="str">
        <f>IF(G34="","","Vy")</f>
        <v>Vy</v>
      </c>
      <c r="H68" s="2">
        <f>IF(OR(H$23="",$C67=""),"",H$26*(SIN(H$27+$F68)-SIN(H$27))+$E68)</f>
        <v>1.8403461887374566</v>
      </c>
      <c r="I68" s="2">
        <f t="shared" ref="I68" si="44">IF(OR(I$23="",$C67=""),"",I$26*(SIN(I$27+$F68)-SIN(I$27))+$E68)</f>
        <v>1.6546352954282408</v>
      </c>
      <c r="J68" s="2">
        <f t="shared" ref="J68" si="45">IF(OR(J$23="",$C67=""),"",J$26*(SIN(J$27+$F68)-SIN(J$27))+$E68)</f>
        <v>1.6524768641596788</v>
      </c>
      <c r="K68" s="2">
        <f t="shared" ref="K68" si="46">IF(OR(K$23="",$C67=""),"",K$26*(SIN(K$27+$F68)-SIN(K$27))+$E68)</f>
        <v>2.055403177321637</v>
      </c>
      <c r="L68" s="2">
        <f t="shared" ref="L68" si="47">IF(OR(L$23="",$C67=""),"",L$26*(SIN(L$27+$F68)-SIN(L$27))+$E68)</f>
        <v>2.056874210097027</v>
      </c>
      <c r="M68" s="2">
        <f t="shared" ref="M68" si="48">IF(OR(M$23="",$C67=""),"",M$26*(SIN(M$27+$F68)-SIN(M$27))+$E68)</f>
        <v>1.8396587902442834</v>
      </c>
      <c r="N68" s="2" t="str">
        <f t="shared" ref="N68" si="49">IF(OR(N$23="",$C67=""),"",N$26*(SIN(N$27+$F68)-SIN(N$27))+$E68)</f>
        <v/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5">
      <c r="A69" s="13"/>
      <c r="B69" s="13" t="str">
        <f t="shared" si="31"/>
        <v>Rot</v>
      </c>
      <c r="C69" s="15">
        <f t="shared" si="31"/>
        <v>-0.14319999999999999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5">
      <c r="A70" s="1">
        <f>IF(A36="","",A36)</f>
        <v>4</v>
      </c>
      <c r="B70" s="1" t="str">
        <f t="shared" si="31"/>
        <v>Vx</v>
      </c>
      <c r="C70" s="14">
        <f t="shared" si="31"/>
        <v>-1.0640000000000001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-0.12322069341906591</v>
      </c>
      <c r="I70" s="2">
        <f t="shared" ref="I70" si="55">IF(OR(I$23="",$C70=""),"",I$26*(COS(I$27+$F71)-COS(I$27))+$D71)</f>
        <v>-0.12400038678418701</v>
      </c>
      <c r="J70" s="2">
        <f t="shared" ref="J70" si="56">IF(OR(J$23="",$C70=""),"",J$26*(COS(J$27+$F71)-COS(J$27))+$D71)</f>
        <v>6.1250373763065198E-2</v>
      </c>
      <c r="K70" s="2">
        <f t="shared" ref="K70" si="57">IF(OR(K$23="",$C70=""),"",K$26*(COS(K$27+$F71)-COS(K$27))+$D71)</f>
        <v>6.2942029903456792E-2</v>
      </c>
      <c r="L70" s="2">
        <f t="shared" ref="L70" si="58">IF(OR(L$23="",$C70=""),"",L$26*(COS(L$27+$F71)-COS(L$27))+$D71)</f>
        <v>-6.3311673144667763E-2</v>
      </c>
      <c r="M70" s="2">
        <f t="shared" ref="M70" si="59">IF(OR(M$23="",$C70=""),"",M$26*(COS(M$27+$F71)-COS(M$27))+$D71)</f>
        <v>-6.4223635919941346E-2</v>
      </c>
      <c r="N70" s="2" t="str">
        <f t="shared" ref="N70" si="60">IF(OR(N$23="",$C70=""),"",N$26*(COS(N$27+$F71)-COS(N$27))+$D71)</f>
        <v/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5">
      <c r="B71" s="1" t="str">
        <f t="shared" si="31"/>
        <v>Vy</v>
      </c>
      <c r="C71" s="14">
        <f t="shared" si="31"/>
        <v>13.433</v>
      </c>
      <c r="D71" s="2">
        <f>IF(C36="","",(C36-C38*$B$19)*$F$62)</f>
        <v>-2.5575532648907363E-2</v>
      </c>
      <c r="E71" s="2">
        <f>IF(C36="","",(C37+C38*$B$18)*$F$62)</f>
        <v>1.403506866266873</v>
      </c>
      <c r="F71" s="2">
        <f>IF(C36="","",C38*$F$62)</f>
        <v>-1.1799685314677535E-2</v>
      </c>
      <c r="G71" s="1" t="str">
        <f>IF(G37="","","Vy")</f>
        <v>Vy</v>
      </c>
      <c r="H71" s="2">
        <f>IF(OR(H$23="",$C70=""),"",H$26*(SIN(H$27+$F71)-SIN(H$27))+$E71)</f>
        <v>1.4014974701486365</v>
      </c>
      <c r="I71" s="2">
        <f t="shared" ref="I71" si="66">IF(OR(I$23="",$C70=""),"",I$26*(SIN(I$27+$F71)-SIN(I$27))+$E71)</f>
        <v>1.2693440613505966</v>
      </c>
      <c r="J71" s="2">
        <f t="shared" ref="J71" si="67">IF(OR(J$23="",$C70=""),"",J$26*(SIN(J$27+$F71)-SIN(J$27))+$E71)</f>
        <v>1.2682510983298494</v>
      </c>
      <c r="K71" s="2">
        <f t="shared" ref="K71" si="68">IF(OR(K$23="",$C70=""),"",K$26*(SIN(K$27+$F71)-SIN(K$27))+$E71)</f>
        <v>1.5549767977755922</v>
      </c>
      <c r="L71" s="2">
        <f t="shared" ref="L71" si="69">IF(OR(L$23="",$C70=""),"",L$26*(SIN(L$27+$F71)-SIN(L$27))+$E71)</f>
        <v>1.5557216834011975</v>
      </c>
      <c r="M71" s="2">
        <f t="shared" ref="M71" si="70">IF(OR(M$23="",$C70=""),"",M$26*(SIN(M$27+$F71)-SIN(M$27))+$E71)</f>
        <v>1.4011493927534941</v>
      </c>
      <c r="N71" s="2" t="str">
        <f t="shared" ref="N71" si="71">IF(OR(N$23="",$C70=""),"",N$26*(SIN(N$27+$F71)-SIN(N$27))+$E71)</f>
        <v/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5">
      <c r="A72" s="13"/>
      <c r="B72" s="13" t="str">
        <f t="shared" si="31"/>
        <v>Rot</v>
      </c>
      <c r="C72" s="15">
        <f t="shared" si="31"/>
        <v>-0.1019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5">
      <c r="A73" s="1">
        <f>IF(A39="","",A39)</f>
        <v>3</v>
      </c>
      <c r="B73" s="1" t="str">
        <f t="shared" si="31"/>
        <v>Vx</v>
      </c>
      <c r="C73" s="14">
        <f t="shared" si="31"/>
        <v>-0.60940000000000005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-7.0570959496166805E-2</v>
      </c>
      <c r="I73" s="2">
        <f t="shared" ref="I73" si="77">IF(OR(I$23="",$C73=""),"",I$26*(COS(I$27+$F74)-COS(I$27))+$D74)</f>
        <v>-7.0818706134858175E-2</v>
      </c>
      <c r="J73" s="2">
        <f t="shared" ref="J73" si="78">IF(OR(J$23="",$C73=""),"",J$26*(COS(J$27+$F74)-COS(J$27))+$D74)</f>
        <v>3.3606928343003273E-2</v>
      </c>
      <c r="K73" s="2">
        <f t="shared" ref="K73" si="79">IF(OR(K$23="",$C73=""),"",K$26*(COS(K$27+$F74)-COS(K$27))+$D74)</f>
        <v>3.4144450068021893E-2</v>
      </c>
      <c r="L73" s="2">
        <f t="shared" ref="L73" si="80">IF(OR(L$23="",$C73=""),"",L$26*(COS(L$27+$F74)-COS(L$27))+$D74)</f>
        <v>-3.7024612920074348E-2</v>
      </c>
      <c r="M73" s="2">
        <f t="shared" ref="M73" si="81">IF(OR(M$23="",$C73=""),"",M$26*(COS(M$27+$F74)-COS(M$27))+$D74)</f>
        <v>-3.7314388006401272E-2</v>
      </c>
      <c r="N73" s="2" t="str">
        <f t="shared" ref="N73" si="82">IF(OR(N$23="",$C73=""),"",N$26*(COS(N$27+$F74)-COS(N$27))+$D74)</f>
        <v/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5">
      <c r="B74" s="1" t="str">
        <f t="shared" si="31"/>
        <v>Vy</v>
      </c>
      <c r="C74" s="14">
        <f t="shared" si="31"/>
        <v>8.3082999999999991</v>
      </c>
      <c r="D74" s="2">
        <f>IF(C39="","",(C39-C41*$B$19)*$F$62)</f>
        <v>-1.553224956830178E-2</v>
      </c>
      <c r="E74" s="2">
        <f>IF(C39="","",(C40+C41*$B$18)*$F$62)</f>
        <v>0.87639839190450286</v>
      </c>
      <c r="F74" s="2">
        <f>IF(C39="","",C41*$F$62)</f>
        <v>-6.651363341266708E-3</v>
      </c>
      <c r="G74" s="1" t="str">
        <f>IF(G40="","","Vy")</f>
        <v>Vy</v>
      </c>
      <c r="H74" s="2">
        <f>IF(OR(H$23="",$C73=""),"",H$26*(SIN(H$27+$F74)-SIN(H$27))+$E74)</f>
        <v>0.87512402857483607</v>
      </c>
      <c r="I74" s="2">
        <f t="shared" ref="I74" si="88">IF(OR(I$23="",$C73=""),"",I$26*(SIN(I$27+$F74)-SIN(I$27))+$E74)</f>
        <v>0.80062930843776214</v>
      </c>
      <c r="J74" s="2">
        <f t="shared" ref="J74" si="89">IF(OR(J$23="",$C73=""),"",J$26*(SIN(J$27+$F74)-SIN(J$27))+$E74)</f>
        <v>0.80028202073888133</v>
      </c>
      <c r="K74" s="2">
        <f t="shared" ref="K74" si="90">IF(OR(K$23="",$C73=""),"",K$26*(SIN(K$27+$F74)-SIN(K$27))+$E74)</f>
        <v>0.96190895817913757</v>
      </c>
      <c r="L74" s="2">
        <f t="shared" ref="L74" si="91">IF(OR(L$23="",$C73=""),"",L$26*(SIN(L$27+$F74)-SIN(L$27))+$E74)</f>
        <v>0.96214564470003128</v>
      </c>
      <c r="M74" s="2">
        <f t="shared" ref="M74" si="92">IF(OR(M$23="",$C73=""),"",M$26*(SIN(M$27+$F74)-SIN(M$27))+$E74)</f>
        <v>0.87501342739684862</v>
      </c>
      <c r="N74" s="2" t="str">
        <f t="shared" ref="N74" si="93">IF(OR(N$23="",$C73=""),"",N$26*(SIN(N$27+$F74)-SIN(N$27))+$E74)</f>
        <v/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5">
      <c r="A75" s="13"/>
      <c r="B75" s="13" t="str">
        <f t="shared" si="31"/>
        <v>Rot</v>
      </c>
      <c r="C75" s="15">
        <f t="shared" si="31"/>
        <v>-5.7439999999999998E-2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5">
      <c r="A76" s="1">
        <f>IF(A42="","",A42)</f>
        <v>2</v>
      </c>
      <c r="B76" s="1" t="str">
        <f t="shared" si="31"/>
        <v>Vx</v>
      </c>
      <c r="C76" s="14">
        <f t="shared" si="31"/>
        <v>-0.1976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-2.28818899094144E-2</v>
      </c>
      <c r="I76" s="2">
        <f t="shared" ref="I76" si="99">IF(OR(I$23="",$C76=""),"",I$26*(COS(I$27+$F77)-COS(I$27))+$D77)</f>
        <v>-2.2905976288963459E-2</v>
      </c>
      <c r="J76" s="2">
        <f t="shared" ref="J76" si="100">IF(OR(J$23="",$C76=""),"",J$26*(COS(J$27+$F77)-COS(J$27))+$D77)</f>
        <v>9.6545314255275724E-3</v>
      </c>
      <c r="K76" s="2">
        <f t="shared" ref="K76" si="101">IF(OR(K$23="",$C76=""),"",K$26*(COS(K$27+$F77)-COS(K$27))+$D77)</f>
        <v>9.7067902668689261E-3</v>
      </c>
      <c r="L76" s="2">
        <f t="shared" ref="L76" si="102">IF(OR(L$23="",$C76=""),"",L$26*(COS(L$27+$F77)-COS(L$27))+$D77)</f>
        <v>-1.2484129003518755E-2</v>
      </c>
      <c r="M76" s="2">
        <f t="shared" ref="M76" si="103">IF(OR(M$23="",$C76=""),"",M$26*(COS(M$27+$F77)-COS(M$27))+$D77)</f>
        <v>-1.2512301465309617E-2</v>
      </c>
      <c r="N76" s="2" t="str">
        <f t="shared" ref="N76" si="104">IF(OR(N$23="",$C76=""),"",N$26*(COS(N$27+$F77)-COS(N$27))+$D77)</f>
        <v/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5">
      <c r="B77" s="1" t="str">
        <f t="shared" si="31"/>
        <v>Vy</v>
      </c>
      <c r="C77" s="14">
        <f t="shared" si="31"/>
        <v>3.367</v>
      </c>
      <c r="D77" s="2">
        <f>IF(C42="","",(C42-C44*$B$19)*$F$62)</f>
        <v>-5.7215466650136857E-3</v>
      </c>
      <c r="E77" s="2">
        <f>IF(C42="","",(C43+C44*$B$18)*$F$62)</f>
        <v>0.36317362261577846</v>
      </c>
      <c r="F77" s="2">
        <f>IF(C42="","",C44*$F$62)</f>
        <v>-2.0739191755237939E-3</v>
      </c>
      <c r="G77" s="1" t="str">
        <f>IF(G43="","","Vy")</f>
        <v>Vy</v>
      </c>
      <c r="H77" s="2">
        <f>IF(OR(H$23="",$C76=""),"",H$26*(SIN(H$27+$F77)-SIN(H$27))+$E77)</f>
        <v>0.36273699448782404</v>
      </c>
      <c r="I77" s="2">
        <f t="shared" ref="I77" si="110">IF(OR(I$23="",$C76=""),"",I$26*(SIN(I$27+$F77)-SIN(I$27))+$E77)</f>
        <v>0.3395091163730285</v>
      </c>
      <c r="J77" s="2">
        <f t="shared" ref="J77" si="111">IF(OR(J$23="",$C76=""),"",J$26*(SIN(J$27+$F77)-SIN(J$27))+$E77)</f>
        <v>0.339475352430268</v>
      </c>
      <c r="K77" s="2">
        <f t="shared" ref="K77" si="112">IF(OR(K$23="",$C76=""),"",K$26*(SIN(K$27+$F77)-SIN(K$27))+$E77)</f>
        <v>0.3898715522686223</v>
      </c>
      <c r="L77" s="2">
        <f t="shared" ref="L77" si="113">IF(OR(L$23="",$C76=""),"",L$26*(SIN(L$27+$F77)-SIN(L$27))+$E77)</f>
        <v>0.38989456336336942</v>
      </c>
      <c r="M77" s="2">
        <f t="shared" ref="M77" si="114">IF(OR(M$23="",$C76=""),"",M$26*(SIN(M$27+$F77)-SIN(M$27))+$E77)</f>
        <v>0.36272624163981204</v>
      </c>
      <c r="N77" s="2" t="str">
        <f t="shared" ref="N77" si="115">IF(OR(N$23="",$C76=""),"",N$26*(SIN(N$27+$F77)-SIN(N$27))+$E77)</f>
        <v/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5">
      <c r="A78" s="13"/>
      <c r="B78" s="13" t="str">
        <f t="shared" si="31"/>
        <v>Rot</v>
      </c>
      <c r="C78" s="15">
        <f t="shared" si="31"/>
        <v>-1.7909999999999999E-2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5">
      <c r="A79" s="1">
        <f>IF(A45="","",A45)</f>
        <v>1</v>
      </c>
      <c r="B79" s="1" t="str">
        <f t="shared" si="31"/>
        <v>Vx</v>
      </c>
      <c r="C79" s="14">
        <f t="shared" si="31"/>
        <v>-3.1649999999999998E-3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-3.6649668382984692E-4</v>
      </c>
      <c r="I79" s="2">
        <f t="shared" ref="I79" si="121">IF(OR(I$23="",$C79=""),"",I$26*(COS(I$27+$F80)-COS(I$27))+$D80)</f>
        <v>-3.6650072894593027E-4</v>
      </c>
      <c r="J79" s="2">
        <f t="shared" ref="J79" si="122">IF(OR(J$23="",$C79=""),"",J$26*(COS(J$27+$F80)-COS(J$27))+$D80)</f>
        <v>5.5459028572261905E-5</v>
      </c>
      <c r="K79" s="2">
        <f t="shared" ref="K79" si="123">IF(OR(K$23="",$C79=""),"",K$26*(COS(K$27+$F80)-COS(K$27))+$D80)</f>
        <v>5.5467805024738049E-5</v>
      </c>
      <c r="L79" s="2">
        <f t="shared" ref="L79" si="124">IF(OR(L$23="",$C79=""),"",L$26*(COS(L$27+$F80)-COS(L$27))+$D80)</f>
        <v>-2.3210986411081717E-4</v>
      </c>
      <c r="M79" s="2">
        <f t="shared" ref="M79" si="125">IF(OR(M$23="",$C79=""),"",M$26*(COS(M$27+$F80)-COS(M$27))+$D80)</f>
        <v>-2.3211459544902169E-4</v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5">
      <c r="B80" s="1" t="str">
        <f t="shared" si="31"/>
        <v>Vy</v>
      </c>
      <c r="C80" s="14">
        <f t="shared" si="31"/>
        <v>0.10075000000000001</v>
      </c>
      <c r="D80" s="2">
        <f>IF(C45="","",(C45-C47*$B$19)*$F$62)</f>
        <v>-1.4411753422790654E-4</v>
      </c>
      <c r="E80" s="2">
        <f>IF(C45="","",(C46+C47*$B$18)*$F$62)</f>
        <v>1.1320326991424519E-2</v>
      </c>
      <c r="F80" s="2">
        <f>IF(C45="","",C47*$F$62)</f>
        <v>-2.6876417679456876E-5</v>
      </c>
      <c r="G80" s="1" t="str">
        <f>IF(G46="","","Vy")</f>
        <v>Vy</v>
      </c>
      <c r="H80" s="2">
        <f>IF(OR(H$23="",$C79=""),"",H$26*(SIN(H$27+$F80)-SIN(H$27))+$E80)</f>
        <v>1.1314441008569936E-2</v>
      </c>
      <c r="I80" s="2">
        <f t="shared" ref="I80" si="132">IF(OR(I$23="",$C79=""),"",I$26*(SIN(I$27+$F80)-SIN(I$27))+$E80)</f>
        <v>1.101342513059444E-2</v>
      </c>
      <c r="J80" s="2">
        <f t="shared" ref="J80" si="133">IF(OR(J$23="",$C79=""),"",J$26*(SIN(J$27+$F80)-SIN(J$27))+$E80)</f>
        <v>1.101341946021219E-2</v>
      </c>
      <c r="K80" s="2">
        <f t="shared" ref="K80" si="134">IF(OR(K$23="",$C79=""),"",K$26*(SIN(K$27+$F80)-SIN(K$27))+$E80)</f>
        <v>1.1666516409744407E-2</v>
      </c>
      <c r="L80" s="2">
        <f t="shared" ref="L80" si="135">IF(OR(L$23="",$C79=""),"",L$26*(SIN(L$27+$F80)-SIN(L$27))+$E80)</f>
        <v>1.1666520274273178E-2</v>
      </c>
      <c r="M80" s="2">
        <f t="shared" ref="M80" si="136">IF(OR(M$23="",$C79=""),"",M$26*(SIN(M$27+$F80)-SIN(M$27))+$E80)</f>
        <v>1.1314439202715149E-2</v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5">
      <c r="A81" s="13"/>
      <c r="B81" s="13" t="str">
        <f t="shared" si="31"/>
        <v>Rot</v>
      </c>
      <c r="C81" s="15">
        <f t="shared" si="31"/>
        <v>-2.321E-4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5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5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5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5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5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5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5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5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5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5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5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5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5">
      <c r="A96" s="10" t="s">
        <v>57</v>
      </c>
    </row>
    <row r="97" spans="1:20" x14ac:dyDescent="0.25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1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5">
      <c r="A98" s="6" t="s">
        <v>7</v>
      </c>
      <c r="B98" s="3">
        <f>IF($B64="",0,Dati!B$8+H64*Dati!$B$13)</f>
        <v>12.88863690952064</v>
      </c>
      <c r="C98" s="3">
        <f>IF($B64="",0,Dati!C$8+I64*Dati!$B$13)</f>
        <v>24.086289818879415</v>
      </c>
      <c r="D98" s="3">
        <f>IF($B64="",0,Dati!D$8+J64*Dati!$B$13)</f>
        <v>24.407691257015859</v>
      </c>
      <c r="E98" s="3">
        <f>IF(Dati!E$7="",$B98,IF($B64="",0,IF(Dati!E$7="","",Dati!E$8+K64*Dati!$B$13)))</f>
        <v>0.1127836054606598</v>
      </c>
      <c r="F98" s="3">
        <f>IF(Dati!F$7="",$B98,IF($B64="",0,IF(Dati!F$7="","",Dati!F$8+L64*Dati!$B$13)))</f>
        <v>-0.10626068677245926</v>
      </c>
      <c r="G98" s="3">
        <f>IF(Dati!G$7="",$B98,IF($B64="",0,IF(Dati!G$7="","",Dati!G$8+M64*Dati!$B$13)))</f>
        <v>12.990994055423966</v>
      </c>
      <c r="H98" s="3">
        <f>IF(Dati!H$7="",$B98,IF($B64="",0,IF(Dati!H$7="","",Dati!H$8+N64*Dati!$B$13)))</f>
        <v>12.88863690952064</v>
      </c>
      <c r="I98" s="3">
        <f>IF(Dati!I$7="",$B98,IF($B64="",0,IF(Dati!I$7="","",Dati!I$8+O64*Dati!$B$13)))</f>
        <v>12.88863690952064</v>
      </c>
      <c r="J98" s="3">
        <f>IF(Dati!J$7="",$B98,IF($B64="",0,IF(Dati!J$7="","",Dati!J$8+P64*Dati!$B$13)))</f>
        <v>12.88863690952064</v>
      </c>
      <c r="K98" s="3">
        <f>IF(Dati!K$7="",$B98,IF($B64="",0,IF(Dati!K$7="","",Dati!K$8+Q64*Dati!$B$13)))</f>
        <v>12.88863690952064</v>
      </c>
      <c r="L98" s="3">
        <f>IF(Dati!L$7="",$B98,IF($B64="",0,IF(Dati!L$7="","",Dati!L$8+R64*Dati!$B$13)))</f>
        <v>12.88863690952064</v>
      </c>
      <c r="M98" s="3">
        <f>IF(Dati!M$7="",$B98,IF($B64="",0,IF(Dati!M$7="","",Dati!M$8+S64*Dati!$B$13)))</f>
        <v>12.88863690952064</v>
      </c>
      <c r="N98" s="3">
        <f>IF(Dati!N$7="",$B98,IF($B64="",0,IF(Dati!N$7="","",Dati!N$8+T64*Dati!$B$13)))</f>
        <v>12.88863690952064</v>
      </c>
      <c r="P98" s="3">
        <f>IF($B64="",0,$P$128+$D65*Dati!$B$13)</f>
        <v>12.109953214604856</v>
      </c>
      <c r="Q98" s="3">
        <f>IF($B64="",0,$Q$128+$D65*Dati!$B$13)</f>
        <v>13.567953214604854</v>
      </c>
      <c r="R98" s="3"/>
      <c r="S98" s="3">
        <f>IF($B64="",0,$S$128+$D65*Dati!$B$13)</f>
        <v>12.838953214604855</v>
      </c>
      <c r="T98" s="3">
        <f>IF($B64="",0,$T$128+$D65*Dati!$B$13)</f>
        <v>12.838953214604855</v>
      </c>
    </row>
    <row r="99" spans="1:20" x14ac:dyDescent="0.25">
      <c r="A99" s="6" t="s">
        <v>8</v>
      </c>
      <c r="B99" s="3">
        <f>IF($B65="",0,Dati!B$9+H65*Dati!$B$13)</f>
        <v>2.1635338734577729</v>
      </c>
      <c r="C99" s="3">
        <f>IF($B65="",0,Dati!C$9+I65*Dati!$B$13)</f>
        <v>1.9342538666343212</v>
      </c>
      <c r="D99" s="3">
        <f>IF($B65="",0,Dati!D$9+J65*Dati!$B$13)</f>
        <v>17.630963748503319</v>
      </c>
      <c r="E99" s="3">
        <f>IF(Dati!E$7="",$B99,IF($B65="",0,IF(Dati!E$7="","",Dati!E$9+K65*Dati!$B$13)))</f>
        <v>18.128419477593486</v>
      </c>
      <c r="F99" s="3">
        <f>IF(Dati!F$7="",$B99,IF($B65="",0,IF(Dati!F$7="","",Dati!F$9+L65*Dati!$B$13)))</f>
        <v>7.4306617874025154</v>
      </c>
      <c r="G99" s="3">
        <f>IF(Dati!G$7="",$B99,IF($B65="",0,IF(Dati!G$7="","",Dati!G$9+M65*Dati!$B$13)))</f>
        <v>7.1624860651357984</v>
      </c>
      <c r="H99" s="3">
        <f>IF(Dati!H$7="",$B99,IF($B65="",0,IF(Dati!H$7="","",Dati!H$9+N65*Dati!$B$13)))</f>
        <v>2.1635338734577729</v>
      </c>
      <c r="I99" s="3">
        <f>IF(Dati!I$7="",$B99,IF($B65="",0,IF(Dati!I$7="","",Dati!I$9+O65*Dati!$B$13)))</f>
        <v>2.1635338734577729</v>
      </c>
      <c r="J99" s="3">
        <f>IF(Dati!J$7="",$B99,IF($B65="",0,IF(Dati!J$7="","",Dati!J$9+P65*Dati!$B$13)))</f>
        <v>2.1635338734577729</v>
      </c>
      <c r="K99" s="3">
        <f>IF(Dati!K$7="",$B99,IF($B65="",0,IF(Dati!K$7="","",Dati!K$9+Q65*Dati!$B$13)))</f>
        <v>2.1635338734577729</v>
      </c>
      <c r="L99" s="3">
        <f>IF(Dati!L$7="",$B99,IF($B65="",0,IF(Dati!L$7="","",Dati!L$9+R65*Dati!$B$13)))</f>
        <v>2.1635338734577729</v>
      </c>
      <c r="M99" s="3">
        <f>IF(Dati!M$7="",$B99,IF($B65="",0,IF(Dati!M$7="","",Dati!M$9+S65*Dati!$B$13)))</f>
        <v>2.1635338734577729</v>
      </c>
      <c r="N99" s="3">
        <f>IF(Dati!N$7="",$B99,IF($B65="",0,IF(Dati!N$7="","",Dati!N$9+T65*Dati!$B$13)))</f>
        <v>2.1635338734577729</v>
      </c>
      <c r="P99" s="3">
        <f>IF($B65="",0,$P$129+$E65*Dati!$B$13)</f>
        <v>10.440419084665598</v>
      </c>
      <c r="Q99" s="3">
        <f>IF($B65="",0,$Q$129+$E65*Dati!$B$13)</f>
        <v>10.440419084665598</v>
      </c>
      <c r="R99" s="3"/>
      <c r="S99" s="3">
        <f>IF($B65="",0,$S$129+$E65*Dati!$B$13)</f>
        <v>9.7114190846655966</v>
      </c>
      <c r="T99" s="3">
        <f>IF($B65="",0,$T$129+$E65*Dati!$B$13)</f>
        <v>11.169419084665597</v>
      </c>
    </row>
    <row r="101" spans="1:20" x14ac:dyDescent="0.25">
      <c r="A101" s="6" t="s">
        <v>7</v>
      </c>
      <c r="B101" s="3">
        <f>IF($B67="",0,Dati!B$8+H67*Dati!$B$13)</f>
        <v>12.92824963482839</v>
      </c>
      <c r="C101" s="3">
        <f>IF($B67="",0,Dati!C$8+I67*Dati!$B$13)</f>
        <v>24.126709862203683</v>
      </c>
      <c r="D101" s="3">
        <f>IF($B67="",0,Dati!D$8+J67*Dati!$B$13)</f>
        <v>24.387036739431778</v>
      </c>
      <c r="E101" s="3">
        <f>IF(Dati!E$7="",$B101,IF($B67="",0,IF(Dati!E$7="","",Dati!E$8+K67*Dati!$B$13)))</f>
        <v>9.0377496108598576E-2</v>
      </c>
      <c r="F101" s="3">
        <f>IF(Dati!F$7="",$B101,IF($B67="",0,IF(Dati!F$7="","",Dati!F$8+L67*Dati!$B$13)))</f>
        <v>-8.704273232074225E-2</v>
      </c>
      <c r="G101" s="3">
        <f>IF(Dati!G$7="",$B101,IF($B67="",0,IF(Dati!G$7="","",Dati!G$8+M67*Dati!$B$13)))</f>
        <v>13.011156283627146</v>
      </c>
      <c r="H101" s="3">
        <f>IF(Dati!H$7="",$B101,IF($B67="",0,IF(Dati!H$7="","",Dati!H$8+N67*Dati!$B$13)))</f>
        <v>12.92824963482839</v>
      </c>
      <c r="I101" s="3">
        <f>IF(Dati!I$7="",$B101,IF($B67="",0,IF(Dati!I$7="","",Dati!I$8+O67*Dati!$B$13)))</f>
        <v>12.92824963482839</v>
      </c>
      <c r="J101" s="3">
        <f>IF(Dati!J$7="",$B101,IF($B67="",0,IF(Dati!J$7="","",Dati!J$8+P67*Dati!$B$13)))</f>
        <v>12.92824963482839</v>
      </c>
      <c r="K101" s="3">
        <f>IF(Dati!K$7="",$B101,IF($B67="",0,IF(Dati!K$7="","",Dati!K$8+Q67*Dati!$B$13)))</f>
        <v>12.92824963482839</v>
      </c>
      <c r="L101" s="3">
        <f>IF(Dati!L$7="",$B101,IF($B67="",0,IF(Dati!L$7="","",Dati!L$8+R67*Dati!$B$13)))</f>
        <v>12.92824963482839</v>
      </c>
      <c r="M101" s="3">
        <f>IF(Dati!M$7="",$B101,IF($B67="",0,IF(Dati!M$7="","",Dati!M$8+S67*Dati!$B$13)))</f>
        <v>12.92824963482839</v>
      </c>
      <c r="N101" s="3">
        <f>IF(Dati!N$7="",$B101,IF($B67="",0,IF(Dati!N$7="","",Dati!N$8+T67*Dati!$B$13)))</f>
        <v>12.92824963482839</v>
      </c>
      <c r="P101" s="3">
        <f>IF($B67="",0,$P$128+$D68*Dati!$B$13)</f>
        <v>12.117362943505521</v>
      </c>
      <c r="Q101" s="3">
        <f>IF($B67="",0,$Q$128+$D68*Dati!$B$13)</f>
        <v>13.575362943505519</v>
      </c>
      <c r="R101" s="3"/>
      <c r="S101" s="3">
        <f>IF($B67="",0,$S$128+$D68*Dati!$B$13)</f>
        <v>12.84636294350552</v>
      </c>
      <c r="T101" s="3">
        <f>IF($B67="",0,$T$128+$D68*Dati!$B$13)</f>
        <v>12.84636294350552</v>
      </c>
    </row>
    <row r="102" spans="1:20" x14ac:dyDescent="0.25">
      <c r="A102" s="6" t="s">
        <v>8</v>
      </c>
      <c r="B102" s="3">
        <f>IF($B68="",0,Dati!B$9+H68*Dati!$B$13)</f>
        <v>1.8403461887374566</v>
      </c>
      <c r="C102" s="3">
        <f>IF($B68="",0,Dati!C$9+I68*Dati!$B$13)</f>
        <v>1.6546352954282408</v>
      </c>
      <c r="D102" s="3">
        <f>IF($B68="",0,Dati!D$9+J68*Dati!$B$13)</f>
        <v>17.352476864159676</v>
      </c>
      <c r="E102" s="3">
        <f>IF(Dati!E$7="",$B102,IF($B68="",0,IF(Dati!E$7="","",Dati!E$9+K68*Dati!$B$13)))</f>
        <v>17.755403177321636</v>
      </c>
      <c r="F102" s="3">
        <f>IF(Dati!F$7="",$B102,IF($B68="",0,IF(Dati!F$7="","",Dati!F$9+L68*Dati!$B$13)))</f>
        <v>7.0568742100970265</v>
      </c>
      <c r="G102" s="3">
        <f>IF(Dati!G$7="",$B102,IF($B68="",0,IF(Dati!G$7="","",Dati!G$9+M68*Dati!$B$13)))</f>
        <v>6.8396587902442834</v>
      </c>
      <c r="H102" s="3">
        <f>IF(Dati!H$7="",$B102,IF($B68="",0,IF(Dati!H$7="","",Dati!H$9+N68*Dati!$B$13)))</f>
        <v>1.8403461887374566</v>
      </c>
      <c r="I102" s="3">
        <f>IF(Dati!I$7="",$B102,IF($B68="",0,IF(Dati!I$7="","",Dati!I$9+O68*Dati!$B$13)))</f>
        <v>1.8403461887374566</v>
      </c>
      <c r="J102" s="3">
        <f>IF(Dati!J$7="",$B102,IF($B68="",0,IF(Dati!J$7="","",Dati!J$9+P68*Dati!$B$13)))</f>
        <v>1.8403461887374566</v>
      </c>
      <c r="K102" s="3">
        <f>IF(Dati!K$7="",$B102,IF($B68="",0,IF(Dati!K$7="","",Dati!K$9+Q68*Dati!$B$13)))</f>
        <v>1.8403461887374566</v>
      </c>
      <c r="L102" s="3">
        <f>IF(Dati!L$7="",$B102,IF($B68="",0,IF(Dati!L$7="","",Dati!L$9+R68*Dati!$B$13)))</f>
        <v>1.8403461887374566</v>
      </c>
      <c r="M102" s="3">
        <f>IF(Dati!M$7="",$B102,IF($B68="",0,IF(Dati!M$7="","",Dati!M$9+S68*Dati!$B$13)))</f>
        <v>1.8403461887374566</v>
      </c>
      <c r="N102" s="3">
        <f>IF(Dati!N$7="",$B102,IF($B68="",0,IF(Dati!N$7="","",Dati!N$9+T68*Dati!$B$13)))</f>
        <v>1.8403461887374566</v>
      </c>
      <c r="P102" s="3">
        <f>IF($B68="",0,$P$129+$E68*Dati!$B$13)</f>
        <v>10.116975444590075</v>
      </c>
      <c r="Q102" s="3">
        <f>IF($B68="",0,$Q$129+$E68*Dati!$B$13)</f>
        <v>10.116975444590075</v>
      </c>
      <c r="R102" s="3"/>
      <c r="S102" s="3">
        <f>IF($B68="",0,$S$129+$E68*Dati!$B$13)</f>
        <v>9.387975444590074</v>
      </c>
      <c r="T102" s="3">
        <f>IF($B68="",0,$T$129+$E68*Dati!$B$13)</f>
        <v>10.845975444590074</v>
      </c>
    </row>
    <row r="104" spans="1:20" x14ac:dyDescent="0.25">
      <c r="A104" s="6" t="s">
        <v>7</v>
      </c>
      <c r="B104" s="3">
        <f>IF($B70="",0,Dati!B$8+H70*Dati!$B$13)</f>
        <v>12.976779306580934</v>
      </c>
      <c r="C104" s="3">
        <f>IF($B70="",0,Dati!C$8+I70*Dati!$B$13)</f>
        <v>24.175999613215815</v>
      </c>
      <c r="D104" s="3">
        <f>IF($B70="",0,Dati!D$8+J70*Dati!$B$13)</f>
        <v>24.361250373763067</v>
      </c>
      <c r="E104" s="3">
        <f>IF(Dati!E$7="",$B104,IF($B70="",0,IF(Dati!E$7="","",Dati!E$8+K70*Dati!$B$13)))</f>
        <v>6.2942029903456792E-2</v>
      </c>
      <c r="F104" s="3">
        <f>IF(Dati!F$7="",$B104,IF($B70="",0,IF(Dati!F$7="","",Dati!F$8+L70*Dati!$B$13)))</f>
        <v>-6.3311673144667763E-2</v>
      </c>
      <c r="G104" s="3">
        <f>IF(Dati!G$7="",$B104,IF($B70="",0,IF(Dati!G$7="","",Dati!G$8+M70*Dati!$B$13)))</f>
        <v>13.035776364080059</v>
      </c>
      <c r="H104" s="3">
        <f>IF(Dati!H$7="",$B104,IF($B70="",0,IF(Dati!H$7="","",Dati!H$8+N70*Dati!$B$13)))</f>
        <v>12.976779306580934</v>
      </c>
      <c r="I104" s="3">
        <f>IF(Dati!I$7="",$B104,IF($B70="",0,IF(Dati!I$7="","",Dati!I$8+O70*Dati!$B$13)))</f>
        <v>12.976779306580934</v>
      </c>
      <c r="J104" s="3">
        <f>IF(Dati!J$7="",$B104,IF($B70="",0,IF(Dati!J$7="","",Dati!J$8+P70*Dati!$B$13)))</f>
        <v>12.976779306580934</v>
      </c>
      <c r="K104" s="3">
        <f>IF(Dati!K$7="",$B104,IF($B70="",0,IF(Dati!K$7="","",Dati!K$8+Q70*Dati!$B$13)))</f>
        <v>12.976779306580934</v>
      </c>
      <c r="L104" s="3">
        <f>IF(Dati!L$7="",$B104,IF($B70="",0,IF(Dati!L$7="","",Dati!L$8+R70*Dati!$B$13)))</f>
        <v>12.976779306580934</v>
      </c>
      <c r="M104" s="3">
        <f>IF(Dati!M$7="",$B104,IF($B70="",0,IF(Dati!M$7="","",Dati!M$8+S70*Dati!$B$13)))</f>
        <v>12.976779306580934</v>
      </c>
      <c r="N104" s="3">
        <f>IF(Dati!N$7="",$B104,IF($B70="",0,IF(Dati!N$7="","",Dati!N$8+T70*Dati!$B$13)))</f>
        <v>12.976779306580934</v>
      </c>
      <c r="P104" s="3">
        <f>IF($B70="",0,$P$128+$D71*Dati!$B$13)</f>
        <v>12.126311514795372</v>
      </c>
      <c r="Q104" s="3">
        <f>IF($B70="",0,$Q$128+$D71*Dati!$B$13)</f>
        <v>13.58431151479537</v>
      </c>
      <c r="R104" s="3"/>
      <c r="S104" s="3">
        <f>IF($B70="",0,$S$128+$D71*Dati!$B$13)</f>
        <v>12.855311514795371</v>
      </c>
      <c r="T104" s="3">
        <f>IF($B70="",0,$T$128+$D71*Dati!$B$13)</f>
        <v>12.855311514795371</v>
      </c>
    </row>
    <row r="105" spans="1:20" x14ac:dyDescent="0.25">
      <c r="A105" s="6" t="s">
        <v>8</v>
      </c>
      <c r="B105" s="3">
        <f>IF($B71="",0,Dati!B$9+H71*Dati!$B$13)</f>
        <v>1.4014974701486365</v>
      </c>
      <c r="C105" s="3">
        <f>IF($B71="",0,Dati!C$9+I71*Dati!$B$13)</f>
        <v>1.2693440613505966</v>
      </c>
      <c r="D105" s="3">
        <f>IF($B71="",0,Dati!D$9+J71*Dati!$B$13)</f>
        <v>16.968251098329848</v>
      </c>
      <c r="E105" s="3">
        <f>IF(Dati!E$7="",$B105,IF($B71="",0,IF(Dati!E$7="","",Dati!E$9+K71*Dati!$B$13)))</f>
        <v>17.254976797775591</v>
      </c>
      <c r="F105" s="3">
        <f>IF(Dati!F$7="",$B105,IF($B71="",0,IF(Dati!F$7="","",Dati!F$9+L71*Dati!$B$13)))</f>
        <v>6.5557216834011971</v>
      </c>
      <c r="G105" s="3">
        <f>IF(Dati!G$7="",$B105,IF($B71="",0,IF(Dati!G$7="","",Dati!G$9+M71*Dati!$B$13)))</f>
        <v>6.4011493927534939</v>
      </c>
      <c r="H105" s="3">
        <f>IF(Dati!H$7="",$B105,IF($B71="",0,IF(Dati!H$7="","",Dati!H$9+N71*Dati!$B$13)))</f>
        <v>1.4014974701486365</v>
      </c>
      <c r="I105" s="3">
        <f>IF(Dati!I$7="",$B105,IF($B71="",0,IF(Dati!I$7="","",Dati!I$9+O71*Dati!$B$13)))</f>
        <v>1.4014974701486365</v>
      </c>
      <c r="J105" s="3">
        <f>IF(Dati!J$7="",$B105,IF($B71="",0,IF(Dati!J$7="","",Dati!J$9+P71*Dati!$B$13)))</f>
        <v>1.4014974701486365</v>
      </c>
      <c r="K105" s="3">
        <f>IF(Dati!K$7="",$B105,IF($B71="",0,IF(Dati!K$7="","",Dati!K$9+Q71*Dati!$B$13)))</f>
        <v>1.4014974701486365</v>
      </c>
      <c r="L105" s="3">
        <f>IF(Dati!L$7="",$B105,IF($B71="",0,IF(Dati!L$7="","",Dati!L$9+R71*Dati!$B$13)))</f>
        <v>1.4014974701486365</v>
      </c>
      <c r="M105" s="3">
        <f>IF(Dati!M$7="",$B105,IF($B71="",0,IF(Dati!M$7="","",Dati!M$9+S71*Dati!$B$13)))</f>
        <v>1.4014974701486365</v>
      </c>
      <c r="N105" s="3">
        <f>IF(Dati!N$7="",$B105,IF($B71="",0,IF(Dati!N$7="","",Dati!N$9+T71*Dati!$B$13)))</f>
        <v>1.4014974701486365</v>
      </c>
      <c r="P105" s="3">
        <f>IF($B71="",0,$P$129+$E71*Dati!$B$13)</f>
        <v>9.6776404633919277</v>
      </c>
      <c r="Q105" s="3">
        <f>IF($B71="",0,$Q$129+$E71*Dati!$B$13)</f>
        <v>9.6776404633919277</v>
      </c>
      <c r="R105" s="3"/>
      <c r="S105" s="3">
        <f>IF($B71="",0,$S$129+$E71*Dati!$B$13)</f>
        <v>8.9486404633919268</v>
      </c>
      <c r="T105" s="3">
        <f>IF($B71="",0,$T$129+$E71*Dati!$B$13)</f>
        <v>10.406640463391927</v>
      </c>
    </row>
    <row r="107" spans="1:20" x14ac:dyDescent="0.25">
      <c r="A107" s="6" t="s">
        <v>7</v>
      </c>
      <c r="B107" s="3">
        <f>IF($B73="",0,Dati!B$8+H73*Dati!$B$13)</f>
        <v>13.029429040503834</v>
      </c>
      <c r="C107" s="3">
        <f>IF($B73="",0,Dati!C$8+I73*Dati!$B$13)</f>
        <v>24.229181293865143</v>
      </c>
      <c r="D107" s="3">
        <f>IF($B73="",0,Dati!D$8+J73*Dati!$B$13)</f>
        <v>24.333606928343006</v>
      </c>
      <c r="E107" s="3">
        <f>IF(Dati!E$7="",$B107,IF($B73="",0,IF(Dati!E$7="","",Dati!E$8+K73*Dati!$B$13)))</f>
        <v>3.4144450068021893E-2</v>
      </c>
      <c r="F107" s="3">
        <f>IF(Dati!F$7="",$B107,IF($B73="",0,IF(Dati!F$7="","",Dati!F$8+L73*Dati!$B$13)))</f>
        <v>-3.7024612920074348E-2</v>
      </c>
      <c r="G107" s="3">
        <f>IF(Dati!G$7="",$B107,IF($B73="",0,IF(Dati!G$7="","",Dati!G$8+M73*Dati!$B$13)))</f>
        <v>13.062685611993599</v>
      </c>
      <c r="H107" s="3">
        <f>IF(Dati!H$7="",$B107,IF($B73="",0,IF(Dati!H$7="","",Dati!H$8+N73*Dati!$B$13)))</f>
        <v>13.029429040503834</v>
      </c>
      <c r="I107" s="3">
        <f>IF(Dati!I$7="",$B107,IF($B73="",0,IF(Dati!I$7="","",Dati!I$8+O73*Dati!$B$13)))</f>
        <v>13.029429040503834</v>
      </c>
      <c r="J107" s="3">
        <f>IF(Dati!J$7="",$B107,IF($B73="",0,IF(Dati!J$7="","",Dati!J$8+P73*Dati!$B$13)))</f>
        <v>13.029429040503834</v>
      </c>
      <c r="K107" s="3">
        <f>IF(Dati!K$7="",$B107,IF($B73="",0,IF(Dati!K$7="","",Dati!K$8+Q73*Dati!$B$13)))</f>
        <v>13.029429040503834</v>
      </c>
      <c r="L107" s="3">
        <f>IF(Dati!L$7="",$B107,IF($B73="",0,IF(Dati!L$7="","",Dati!L$8+R73*Dati!$B$13)))</f>
        <v>13.029429040503834</v>
      </c>
      <c r="M107" s="3">
        <f>IF(Dati!M$7="",$B107,IF($B73="",0,IF(Dati!M$7="","",Dati!M$8+S73*Dati!$B$13)))</f>
        <v>13.029429040503834</v>
      </c>
      <c r="N107" s="3">
        <f>IF(Dati!N$7="",$B107,IF($B73="",0,IF(Dati!N$7="","",Dati!N$8+T73*Dati!$B$13)))</f>
        <v>13.029429040503834</v>
      </c>
      <c r="P107" s="3">
        <f>IF($B73="",0,$P$128+$D74*Dati!$B$13)</f>
        <v>12.136354797875978</v>
      </c>
      <c r="Q107" s="3">
        <f>IF($B73="",0,$Q$128+$D74*Dati!$B$13)</f>
        <v>13.594354797875976</v>
      </c>
      <c r="R107" s="3"/>
      <c r="S107" s="3">
        <f>IF($B73="",0,$S$128+$D74*Dati!$B$13)</f>
        <v>12.865354797875977</v>
      </c>
      <c r="T107" s="3">
        <f>IF($B73="",0,$T$128+$D74*Dati!$B$13)</f>
        <v>12.865354797875977</v>
      </c>
    </row>
    <row r="108" spans="1:20" x14ac:dyDescent="0.25">
      <c r="A108" s="6" t="s">
        <v>8</v>
      </c>
      <c r="B108" s="3">
        <f>IF($B74="",0,Dati!B$9+H74*Dati!$B$13)</f>
        <v>0.87512402857483607</v>
      </c>
      <c r="C108" s="3">
        <f>IF($B74="",0,Dati!C$9+I74*Dati!$B$13)</f>
        <v>0.80062930843776214</v>
      </c>
      <c r="D108" s="3">
        <f>IF($B74="",0,Dati!D$9+J74*Dati!$B$13)</f>
        <v>16.500282020738879</v>
      </c>
      <c r="E108" s="3">
        <f>IF(Dati!E$7="",$B108,IF($B74="",0,IF(Dati!E$7="","",Dati!E$9+K74*Dati!$B$13)))</f>
        <v>16.661908958179136</v>
      </c>
      <c r="F108" s="3">
        <f>IF(Dati!F$7="",$B108,IF($B74="",0,IF(Dati!F$7="","",Dati!F$9+L74*Dati!$B$13)))</f>
        <v>5.9621456447000316</v>
      </c>
      <c r="G108" s="3">
        <f>IF(Dati!G$7="",$B108,IF($B74="",0,IF(Dati!G$7="","",Dati!G$9+M74*Dati!$B$13)))</f>
        <v>5.8750134273968486</v>
      </c>
      <c r="H108" s="3">
        <f>IF(Dati!H$7="",$B108,IF($B74="",0,IF(Dati!H$7="","",Dati!H$9+N74*Dati!$B$13)))</f>
        <v>0.87512402857483607</v>
      </c>
      <c r="I108" s="3">
        <f>IF(Dati!I$7="",$B108,IF($B74="",0,IF(Dati!I$7="","",Dati!I$9+O74*Dati!$B$13)))</f>
        <v>0.87512402857483607</v>
      </c>
      <c r="J108" s="3">
        <f>IF(Dati!J$7="",$B108,IF($B74="",0,IF(Dati!J$7="","",Dati!J$9+P74*Dati!$B$13)))</f>
        <v>0.87512402857483607</v>
      </c>
      <c r="K108" s="3">
        <f>IF(Dati!K$7="",$B108,IF($B74="",0,IF(Dati!K$7="","",Dati!K$9+Q74*Dati!$B$13)))</f>
        <v>0.87512402857483607</v>
      </c>
      <c r="L108" s="3">
        <f>IF(Dati!L$7="",$B108,IF($B74="",0,IF(Dati!L$7="","",Dati!L$9+R74*Dati!$B$13)))</f>
        <v>0.87512402857483607</v>
      </c>
      <c r="M108" s="3">
        <f>IF(Dati!M$7="",$B108,IF($B74="",0,IF(Dati!M$7="","",Dati!M$9+S74*Dati!$B$13)))</f>
        <v>0.87512402857483607</v>
      </c>
      <c r="N108" s="3">
        <f>IF(Dati!N$7="",$B108,IF($B74="",0,IF(Dati!N$7="","",Dati!N$9+T74*Dati!$B$13)))</f>
        <v>0.87512402857483607</v>
      </c>
      <c r="P108" s="3">
        <f>IF($B74="",0,$P$129+$E74*Dati!$B$13)</f>
        <v>9.1505319890295578</v>
      </c>
      <c r="Q108" s="3">
        <f>IF($B74="",0,$Q$129+$E74*Dati!$B$13)</f>
        <v>9.1505319890295578</v>
      </c>
      <c r="R108" s="3"/>
      <c r="S108" s="3">
        <f>IF($B74="",0,$S$129+$E74*Dati!$B$13)</f>
        <v>8.4215319890295568</v>
      </c>
      <c r="T108" s="3">
        <f>IF($B74="",0,$T$129+$E74*Dati!$B$13)</f>
        <v>9.879531989029557</v>
      </c>
    </row>
    <row r="110" spans="1:20" x14ac:dyDescent="0.25">
      <c r="A110" s="6" t="s">
        <v>7</v>
      </c>
      <c r="B110" s="3">
        <f>IF($B76="",0,Dati!B$8+H76*Dati!$B$13)</f>
        <v>13.077118110090586</v>
      </c>
      <c r="C110" s="3">
        <f>IF($B76="",0,Dati!C$8+I76*Dati!$B$13)</f>
        <v>24.277094023711037</v>
      </c>
      <c r="D110" s="3">
        <f>IF($B76="",0,Dati!D$8+J76*Dati!$B$13)</f>
        <v>24.309654531425529</v>
      </c>
      <c r="E110" s="3">
        <f>IF(Dati!E$7="",$B110,IF($B76="",0,IF(Dati!E$7="","",Dati!E$8+K76*Dati!$B$13)))</f>
        <v>9.7067902668689261E-3</v>
      </c>
      <c r="F110" s="3">
        <f>IF(Dati!F$7="",$B110,IF($B76="",0,IF(Dati!F$7="","",Dati!F$8+L76*Dati!$B$13)))</f>
        <v>-1.2484129003518755E-2</v>
      </c>
      <c r="G110" s="3">
        <f>IF(Dati!G$7="",$B110,IF($B76="",0,IF(Dati!G$7="","",Dati!G$8+M76*Dati!$B$13)))</f>
        <v>13.087487698534691</v>
      </c>
      <c r="H110" s="3">
        <f>IF(Dati!H$7="",$B110,IF($B76="",0,IF(Dati!H$7="","",Dati!H$8+N76*Dati!$B$13)))</f>
        <v>13.077118110090586</v>
      </c>
      <c r="I110" s="3">
        <f>IF(Dati!I$7="",$B110,IF($B76="",0,IF(Dati!I$7="","",Dati!I$8+O76*Dati!$B$13)))</f>
        <v>13.077118110090586</v>
      </c>
      <c r="J110" s="3">
        <f>IF(Dati!J$7="",$B110,IF($B76="",0,IF(Dati!J$7="","",Dati!J$8+P76*Dati!$B$13)))</f>
        <v>13.077118110090586</v>
      </c>
      <c r="K110" s="3">
        <f>IF(Dati!K$7="",$B110,IF($B76="",0,IF(Dati!K$7="","",Dati!K$8+Q76*Dati!$B$13)))</f>
        <v>13.077118110090586</v>
      </c>
      <c r="L110" s="3">
        <f>IF(Dati!L$7="",$B110,IF($B76="",0,IF(Dati!L$7="","",Dati!L$8+R76*Dati!$B$13)))</f>
        <v>13.077118110090586</v>
      </c>
      <c r="M110" s="3">
        <f>IF(Dati!M$7="",$B110,IF($B76="",0,IF(Dati!M$7="","",Dati!M$8+S76*Dati!$B$13)))</f>
        <v>13.077118110090586</v>
      </c>
      <c r="N110" s="3">
        <f>IF(Dati!N$7="",$B110,IF($B76="",0,IF(Dati!N$7="","",Dati!N$8+T76*Dati!$B$13)))</f>
        <v>13.077118110090586</v>
      </c>
      <c r="P110" s="3">
        <f>IF($B76="",0,$P$128+$D77*Dati!$B$13)</f>
        <v>12.146165500779267</v>
      </c>
      <c r="Q110" s="3">
        <f>IF($B76="",0,$Q$128+$D77*Dati!$B$13)</f>
        <v>13.604165500779265</v>
      </c>
      <c r="R110" s="3"/>
      <c r="S110" s="3">
        <f>IF($B76="",0,$S$128+$D77*Dati!$B$13)</f>
        <v>12.875165500779266</v>
      </c>
      <c r="T110" s="3">
        <f>IF($B76="",0,$T$128+$D77*Dati!$B$13)</f>
        <v>12.875165500779266</v>
      </c>
    </row>
    <row r="111" spans="1:20" x14ac:dyDescent="0.25">
      <c r="A111" s="6" t="s">
        <v>8</v>
      </c>
      <c r="B111" s="3">
        <f>IF($B77="",0,Dati!B$9+H77*Dati!$B$13)</f>
        <v>0.36273699448782404</v>
      </c>
      <c r="C111" s="3">
        <f>IF($B77="",0,Dati!C$9+I77*Dati!$B$13)</f>
        <v>0.3395091163730285</v>
      </c>
      <c r="D111" s="3">
        <f>IF($B77="",0,Dati!D$9+J77*Dati!$B$13)</f>
        <v>16.039475352430266</v>
      </c>
      <c r="E111" s="3">
        <f>IF(Dati!E$7="",$B111,IF($B77="",0,IF(Dati!E$7="","",Dati!E$9+K77*Dati!$B$13)))</f>
        <v>16.089871552268622</v>
      </c>
      <c r="F111" s="3">
        <f>IF(Dati!F$7="",$B111,IF($B77="",0,IF(Dati!F$7="","",Dati!F$9+L77*Dati!$B$13)))</f>
        <v>5.3898945633633693</v>
      </c>
      <c r="G111" s="3">
        <f>IF(Dati!G$7="",$B111,IF($B77="",0,IF(Dati!G$7="","",Dati!G$9+M77*Dati!$B$13)))</f>
        <v>5.3627262416398125</v>
      </c>
      <c r="H111" s="3">
        <f>IF(Dati!H$7="",$B111,IF($B77="",0,IF(Dati!H$7="","",Dati!H$9+N77*Dati!$B$13)))</f>
        <v>0.36273699448782404</v>
      </c>
      <c r="I111" s="3">
        <f>IF(Dati!I$7="",$B111,IF($B77="",0,IF(Dati!I$7="","",Dati!I$9+O77*Dati!$B$13)))</f>
        <v>0.36273699448782404</v>
      </c>
      <c r="J111" s="3">
        <f>IF(Dati!J$7="",$B111,IF($B77="",0,IF(Dati!J$7="","",Dati!J$9+P77*Dati!$B$13)))</f>
        <v>0.36273699448782404</v>
      </c>
      <c r="K111" s="3">
        <f>IF(Dati!K$7="",$B111,IF($B77="",0,IF(Dati!K$7="","",Dati!K$9+Q77*Dati!$B$13)))</f>
        <v>0.36273699448782404</v>
      </c>
      <c r="L111" s="3">
        <f>IF(Dati!L$7="",$B111,IF($B77="",0,IF(Dati!L$7="","",Dati!L$9+R77*Dati!$B$13)))</f>
        <v>0.36273699448782404</v>
      </c>
      <c r="M111" s="3">
        <f>IF(Dati!M$7="",$B111,IF($B77="",0,IF(Dati!M$7="","",Dati!M$9+S77*Dati!$B$13)))</f>
        <v>0.36273699448782404</v>
      </c>
      <c r="N111" s="3">
        <f>IF(Dati!N$7="",$B111,IF($B77="",0,IF(Dati!N$7="","",Dati!N$9+T77*Dati!$B$13)))</f>
        <v>0.36273699448782404</v>
      </c>
      <c r="P111" s="3">
        <f>IF($B77="",0,$P$129+$E77*Dati!$B$13)</f>
        <v>8.6373072197408334</v>
      </c>
      <c r="Q111" s="3">
        <f>IF($B77="",0,$Q$129+$E77*Dati!$B$13)</f>
        <v>8.6373072197408334</v>
      </c>
      <c r="R111" s="3"/>
      <c r="S111" s="3">
        <f>IF($B77="",0,$S$129+$E77*Dati!$B$13)</f>
        <v>7.9083072197408324</v>
      </c>
      <c r="T111" s="3">
        <f>IF($B77="",0,$T$129+$E77*Dati!$B$13)</f>
        <v>9.3663072197408326</v>
      </c>
    </row>
    <row r="113" spans="1:20" x14ac:dyDescent="0.25">
      <c r="A113" s="6" t="s">
        <v>7</v>
      </c>
      <c r="B113" s="3">
        <f>IF($B79="",0,Dati!B$8+H79*Dati!$B$13)</f>
        <v>13.09963350331617</v>
      </c>
      <c r="C113" s="3">
        <f>IF($B79="",0,Dati!C$8+I79*Dati!$B$13)</f>
        <v>24.299633499271057</v>
      </c>
      <c r="D113" s="3">
        <f>IF($B79="",0,Dati!D$8+J79*Dati!$B$13)</f>
        <v>24.300055459028574</v>
      </c>
      <c r="E113" s="3">
        <f>IF(Dati!E$7="",$B113,IF($B79="",0,IF(Dati!E$7="","",Dati!E$8+K79*Dati!$B$13)))</f>
        <v>5.5467805024738049E-5</v>
      </c>
      <c r="F113" s="3">
        <f>IF(Dati!F$7="",$B113,IF($B79="",0,IF(Dati!F$7="","",Dati!F$8+L79*Dati!$B$13)))</f>
        <v>-2.3210986411081717E-4</v>
      </c>
      <c r="G113" s="3">
        <f>IF(Dati!G$7="",$B113,IF($B79="",0,IF(Dati!G$7="","",Dati!G$8+M79*Dati!$B$13)))</f>
        <v>13.099767885404551</v>
      </c>
      <c r="H113" s="3">
        <f>IF(Dati!H$7="",$B113,IF($B79="",0,IF(Dati!H$7="","",Dati!H$8+N79*Dati!$B$13)))</f>
        <v>13.09963350331617</v>
      </c>
      <c r="I113" s="3">
        <f>IF(Dati!I$7="",$B113,IF($B79="",0,IF(Dati!I$7="","",Dati!I$8+O79*Dati!$B$13)))</f>
        <v>13.09963350331617</v>
      </c>
      <c r="J113" s="3">
        <f>IF(Dati!J$7="",$B113,IF($B79="",0,IF(Dati!J$7="","",Dati!J$8+P79*Dati!$B$13)))</f>
        <v>13.09963350331617</v>
      </c>
      <c r="K113" s="3">
        <f>IF(Dati!K$7="",$B113,IF($B79="",0,IF(Dati!K$7="","",Dati!K$8+Q79*Dati!$B$13)))</f>
        <v>13.09963350331617</v>
      </c>
      <c r="L113" s="3">
        <f>IF(Dati!L$7="",$B113,IF($B79="",0,IF(Dati!L$7="","",Dati!L$8+R79*Dati!$B$13)))</f>
        <v>13.09963350331617</v>
      </c>
      <c r="M113" s="3">
        <f>IF(Dati!M$7="",$B113,IF($B79="",0,IF(Dati!M$7="","",Dati!M$8+S79*Dati!$B$13)))</f>
        <v>13.09963350331617</v>
      </c>
      <c r="N113" s="3">
        <f>IF(Dati!N$7="",$B113,IF($B79="",0,IF(Dati!N$7="","",Dati!N$8+T79*Dati!$B$13)))</f>
        <v>13.09963350331617</v>
      </c>
      <c r="P113" s="3">
        <f>IF($B79="",0,$P$128+$D80*Dati!$B$13)</f>
        <v>12.151742929910052</v>
      </c>
      <c r="Q113" s="3">
        <f>IF($B79="",0,$Q$128+$D80*Dati!$B$13)</f>
        <v>13.60974292991005</v>
      </c>
      <c r="R113" s="3"/>
      <c r="S113" s="3">
        <f>IF($B79="",0,$S$128+$D80*Dati!$B$13)</f>
        <v>12.880742929910051</v>
      </c>
      <c r="T113" s="3">
        <f>IF($B79="",0,$T$128+$D80*Dati!$B$13)</f>
        <v>12.880742929910051</v>
      </c>
    </row>
    <row r="114" spans="1:20" x14ac:dyDescent="0.25">
      <c r="A114" s="6" t="s">
        <v>8</v>
      </c>
      <c r="B114" s="3">
        <f>IF($B80="",0,Dati!B$9+H80*Dati!$B$13)</f>
        <v>1.1314441008569936E-2</v>
      </c>
      <c r="C114" s="3">
        <f>IF($B80="",0,Dati!C$9+I80*Dati!$B$13)</f>
        <v>1.101342513059444E-2</v>
      </c>
      <c r="D114" s="3">
        <f>IF($B80="",0,Dati!D$9+J80*Dati!$B$13)</f>
        <v>15.711013419460212</v>
      </c>
      <c r="E114" s="3">
        <f>IF(Dati!E$7="",$B114,IF($B80="",0,IF(Dati!E$7="","",Dati!E$9+K80*Dati!$B$13)))</f>
        <v>15.711666516409744</v>
      </c>
      <c r="F114" s="3">
        <f>IF(Dati!F$7="",$B114,IF($B80="",0,IF(Dati!F$7="","",Dati!F$9+L80*Dati!$B$13)))</f>
        <v>5.0116665202742734</v>
      </c>
      <c r="G114" s="3">
        <f>IF(Dati!G$7="",$B114,IF($B80="",0,IF(Dati!G$7="","",Dati!G$9+M80*Dati!$B$13)))</f>
        <v>5.0113144392027156</v>
      </c>
      <c r="H114" s="3">
        <f>IF(Dati!H$7="",$B114,IF($B80="",0,IF(Dati!H$7="","",Dati!H$9+N80*Dati!$B$13)))</f>
        <v>1.1314441008569936E-2</v>
      </c>
      <c r="I114" s="3">
        <f>IF(Dati!I$7="",$B114,IF($B80="",0,IF(Dati!I$7="","",Dati!I$9+O80*Dati!$B$13)))</f>
        <v>1.1314441008569936E-2</v>
      </c>
      <c r="J114" s="3">
        <f>IF(Dati!J$7="",$B114,IF($B80="",0,IF(Dati!J$7="","",Dati!J$9+P80*Dati!$B$13)))</f>
        <v>1.1314441008569936E-2</v>
      </c>
      <c r="K114" s="3">
        <f>IF(Dati!K$7="",$B114,IF($B80="",0,IF(Dati!K$7="","",Dati!K$9+Q80*Dati!$B$13)))</f>
        <v>1.1314441008569936E-2</v>
      </c>
      <c r="L114" s="3">
        <f>IF(Dati!L$7="",$B114,IF($B80="",0,IF(Dati!L$7="","",Dati!L$9+R80*Dati!$B$13)))</f>
        <v>1.1314441008569936E-2</v>
      </c>
      <c r="M114" s="3">
        <f>IF(Dati!M$7="",$B114,IF($B80="",0,IF(Dati!M$7="","",Dati!M$9+S80*Dati!$B$13)))</f>
        <v>1.1314441008569936E-2</v>
      </c>
      <c r="N114" s="3">
        <f>IF(Dati!N$7="",$B114,IF($B80="",0,IF(Dati!N$7="","",Dati!N$9+T80*Dati!$B$13)))</f>
        <v>1.1314441008569936E-2</v>
      </c>
      <c r="P114" s="3">
        <f>IF($B80="",0,$P$129+$E80*Dati!$B$13)</f>
        <v>8.285453924116478</v>
      </c>
      <c r="Q114" s="3">
        <f>IF($B80="",0,$Q$129+$E80*Dati!$B$13)</f>
        <v>8.285453924116478</v>
      </c>
      <c r="R114" s="3"/>
      <c r="S114" s="3">
        <f>IF($B80="",0,$S$129+$E80*Dati!$B$13)</f>
        <v>7.5564539241164788</v>
      </c>
      <c r="T114" s="3">
        <f>IF($B80="",0,$T$129+$E80*Dati!$B$13)</f>
        <v>9.0144539241164772</v>
      </c>
    </row>
    <row r="116" spans="1:20" x14ac:dyDescent="0.25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5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5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5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5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5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5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5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5">
      <c r="A128" s="6" t="s">
        <v>7</v>
      </c>
      <c r="B128" s="3">
        <f>Dati!B8</f>
        <v>13.1</v>
      </c>
      <c r="C128" s="3">
        <f>Dati!C8</f>
        <v>24.3</v>
      </c>
      <c r="D128" s="3">
        <f>Dati!D8</f>
        <v>24.3</v>
      </c>
      <c r="E128" s="3">
        <f>IF(Dati!E$7="",$B128,IF(Dati!E$7="","",Dati!E8))</f>
        <v>0</v>
      </c>
      <c r="F128" s="3">
        <f>IF(Dati!F$7="",$B128,IF(Dati!F$7="","",Dati!F8))</f>
        <v>0</v>
      </c>
      <c r="G128" s="3">
        <f>IF(Dati!G$7="",$B128,IF(Dati!G$7="","",Dati!G8))</f>
        <v>13.1</v>
      </c>
      <c r="H128" s="3">
        <f>IF(Dati!H$7="",$B128,IF(Dati!H$7="","",Dati!H8))</f>
        <v>13.1</v>
      </c>
      <c r="I128" s="3">
        <f>IF(Dati!I$7="",$B128,IF(Dati!I$7="","",Dati!I8))</f>
        <v>13.1</v>
      </c>
      <c r="J128" s="3">
        <f>IF(Dati!J$7="",$B128,IF(Dati!J$7="","",Dati!J8))</f>
        <v>13.1</v>
      </c>
      <c r="K128" s="3">
        <f>IF(Dati!K$7="",$B128,IF(Dati!K$7="","",Dati!K8))</f>
        <v>13.1</v>
      </c>
      <c r="L128" s="3">
        <f>IF(Dati!L$7="",$B128,IF(Dati!L$7="","",Dati!L8))</f>
        <v>13.1</v>
      </c>
      <c r="M128" s="3">
        <f>IF(Dati!M$7="",$B128,IF(Dati!M$7="","",Dati!M8))</f>
        <v>13.1</v>
      </c>
      <c r="N128" s="3">
        <f>IF(Dati!N$7="",$B128,IF(Dati!N$7="","",Dati!N8))</f>
        <v>13.1</v>
      </c>
      <c r="P128" s="3">
        <f>I18</f>
        <v>12.15188704744428</v>
      </c>
      <c r="Q128" s="3">
        <f>J18</f>
        <v>13.609887047444278</v>
      </c>
      <c r="S128" s="3">
        <f>L18</f>
        <v>12.880887047444279</v>
      </c>
      <c r="T128" s="3">
        <f>M18</f>
        <v>12.880887047444279</v>
      </c>
    </row>
    <row r="129" spans="1:20" x14ac:dyDescent="0.25">
      <c r="A129" s="6" t="s">
        <v>8</v>
      </c>
      <c r="B129" s="3">
        <f>Dati!B9</f>
        <v>0</v>
      </c>
      <c r="C129" s="3">
        <f>Dati!C9</f>
        <v>0</v>
      </c>
      <c r="D129" s="3">
        <f>Dati!D9</f>
        <v>15.7</v>
      </c>
      <c r="E129" s="3">
        <f>IF(Dati!E$7="",$B129,IF(Dati!E$7="","",Dati!E9))</f>
        <v>15.7</v>
      </c>
      <c r="F129" s="3">
        <f>IF(Dati!F$7="",$B129,IF(Dati!F$7="","",Dati!F9))</f>
        <v>5</v>
      </c>
      <c r="G129" s="3">
        <f>IF(Dati!G$7="",$B129,IF(Dati!G$7="","",Dati!G9))</f>
        <v>5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8.2741335971250543</v>
      </c>
      <c r="Q129" s="3">
        <f>J19</f>
        <v>8.2741335971250543</v>
      </c>
      <c r="S129" s="3">
        <f>L19</f>
        <v>7.5451335971250542</v>
      </c>
      <c r="T129" s="3">
        <f>M19</f>
        <v>9.0031335971250535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Windows User</cp:lastModifiedBy>
  <dcterms:created xsi:type="dcterms:W3CDTF">2009-01-21T15:28:49Z</dcterms:created>
  <dcterms:modified xsi:type="dcterms:W3CDTF">2017-06-25T13:04:08Z</dcterms:modified>
</cp:coreProperties>
</file>